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460" activeTab="0"/>
  </bookViews>
  <sheets>
    <sheet name="Facture" sheetId="1" r:id="rId1"/>
    <sheet name="Liste clients" sheetId="2" r:id="rId2"/>
    <sheet name="Liste articles" sheetId="3" r:id="rId3"/>
    <sheet name="remise" sheetId="4" r:id="rId4"/>
  </sheets>
  <definedNames>
    <definedName name="client">'Liste clients'!$A$1:$D$11</definedName>
    <definedName name="Liste_articles">'Liste articles'!$A$2:$C$18</definedName>
    <definedName name="Liste_clients">'Liste clients'!$A$2:$D$11</definedName>
    <definedName name="Modes_Règlt">#REF!</definedName>
    <definedName name="réf">'Liste articles'!$A$2:$D$18</definedName>
    <definedName name="_xlnm.Print_Area" localSheetId="0">'Facture'!$A$1:$F$42</definedName>
  </definedNames>
  <calcPr fullCalcOnLoad="1"/>
</workbook>
</file>

<file path=xl/sharedStrings.xml><?xml version="1.0" encoding="utf-8"?>
<sst xmlns="http://schemas.openxmlformats.org/spreadsheetml/2006/main" count="79" uniqueCount="66">
  <si>
    <t>Dénomination</t>
  </si>
  <si>
    <t>Adresse 2</t>
  </si>
  <si>
    <t>CP</t>
  </si>
  <si>
    <t>Ville</t>
  </si>
  <si>
    <t>41, Chemin des fleurs</t>
  </si>
  <si>
    <t>Nice</t>
  </si>
  <si>
    <t>ABC Sarl</t>
  </si>
  <si>
    <t>André SA</t>
  </si>
  <si>
    <t>107, Avenue des Acacias</t>
  </si>
  <si>
    <t>Désignation</t>
  </si>
  <si>
    <t>Bébiano EURL</t>
  </si>
  <si>
    <t>435, Traverse du port</t>
  </si>
  <si>
    <t>Agen</t>
  </si>
  <si>
    <t>Prayssas</t>
  </si>
  <si>
    <t>48, Route de Villeneuve</t>
  </si>
  <si>
    <t>PraysAgri</t>
  </si>
  <si>
    <t>Marseille</t>
  </si>
  <si>
    <t>BioColor SARL</t>
  </si>
  <si>
    <t>Couderc SA</t>
  </si>
  <si>
    <t>49, Rue Stendhal</t>
  </si>
  <si>
    <t>56, Avenue d'Estienne d'Orves</t>
  </si>
  <si>
    <t>Dupont EURL</t>
  </si>
  <si>
    <t>17, Rue des chênes</t>
  </si>
  <si>
    <t>Pau</t>
  </si>
  <si>
    <t>Escudié Sarl</t>
  </si>
  <si>
    <t>196, Route de Turin</t>
  </si>
  <si>
    <t>Gaglia EURL</t>
  </si>
  <si>
    <t>45, Avenue Jules Julien</t>
  </si>
  <si>
    <t>67, Route des Ibiscus</t>
  </si>
  <si>
    <t>Martin SA</t>
  </si>
  <si>
    <t>PU HT</t>
  </si>
  <si>
    <t>B01</t>
  </si>
  <si>
    <t>B02</t>
  </si>
  <si>
    <t>B03</t>
  </si>
  <si>
    <t>B04</t>
  </si>
  <si>
    <t>B05</t>
  </si>
  <si>
    <t>B06</t>
  </si>
  <si>
    <t>B07</t>
  </si>
  <si>
    <t>Référence</t>
  </si>
  <si>
    <t>N° client</t>
  </si>
  <si>
    <t>N° client :</t>
  </si>
  <si>
    <t>Quantité</t>
  </si>
  <si>
    <t>Total</t>
  </si>
  <si>
    <t>Total brut</t>
  </si>
  <si>
    <t>Remise</t>
  </si>
  <si>
    <t>Taux de remise</t>
  </si>
  <si>
    <t>Net commercial</t>
  </si>
  <si>
    <t>TVA</t>
  </si>
  <si>
    <t>Réf art</t>
  </si>
  <si>
    <t>Date :</t>
  </si>
  <si>
    <t xml:space="preserve">taux tva </t>
  </si>
  <si>
    <t>tva</t>
  </si>
  <si>
    <t xml:space="preserve">disque dur </t>
  </si>
  <si>
    <t>souris</t>
  </si>
  <si>
    <t>chemise</t>
  </si>
  <si>
    <t>brique</t>
  </si>
  <si>
    <t>pain</t>
  </si>
  <si>
    <t>viande</t>
  </si>
  <si>
    <t>poisson</t>
  </si>
  <si>
    <t>total ttc</t>
  </si>
  <si>
    <t>montant</t>
  </si>
  <si>
    <t>taux</t>
  </si>
  <si>
    <t>remise 5%</t>
  </si>
  <si>
    <t>remise 10%</t>
  </si>
  <si>
    <t>libellé</t>
  </si>
  <si>
    <t xml:space="preserve">taux de tva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</si>
</sst>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#,##0.00\ &quot;€&quot;"/>
    <numFmt numFmtId="168" formatCode="&quot;Vrai&quot;;&quot;Vrai&quot;;&quot;Faux&quot;"/>
    <numFmt numFmtId="169" formatCode="&quot;Actif&quot;;&quot;Actif&quot;;&quot;Inactif&quot;"/>
    <numFmt numFmtId="170" formatCode="#,##0.00_ ;\-#,##0.00\ "/>
    <numFmt numFmtId="171" formatCode="0.0%"/>
    <numFmt numFmtId="172" formatCode="#,##0.0_ ;\-#,##0.0\ "/>
    <numFmt numFmtId="173" formatCode="0.0"/>
    <numFmt numFmtId="174" formatCode="0.000"/>
    <numFmt numFmtId="175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8">
    <xf numFmtId="0" fontId="0" fillId="0" borderId="0" xfId="0" applyAlignment="1">
      <alignment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 quotePrefix="1">
      <alignment horizontal="justify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0" fontId="0" fillId="33" borderId="16" xfId="43" applyNumberFormat="1" applyFont="1" applyFill="1" applyBorder="1" applyAlignment="1">
      <alignment horizontal="right" vertical="center"/>
    </xf>
    <xf numFmtId="170" fontId="0" fillId="33" borderId="19" xfId="43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167" fontId="0" fillId="0" borderId="23" xfId="0" applyNumberFormat="1" applyFill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70" fontId="0" fillId="34" borderId="10" xfId="43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 quotePrefix="1">
      <alignment horizontal="justify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6" xfId="0" applyFill="1" applyBorder="1" applyAlignment="1">
      <alignment/>
    </xf>
    <xf numFmtId="171" fontId="0" fillId="0" borderId="25" xfId="53" applyNumberFormat="1" applyFont="1" applyFill="1" applyBorder="1" applyAlignment="1">
      <alignment horizontal="center"/>
    </xf>
    <xf numFmtId="171" fontId="0" fillId="0" borderId="15" xfId="53" applyNumberFormat="1" applyFont="1" applyFill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0" fontId="0" fillId="35" borderId="0" xfId="0" applyNumberFormat="1" applyFont="1" applyFill="1" applyBorder="1" applyAlignment="1">
      <alignment vertical="center"/>
    </xf>
    <xf numFmtId="10" fontId="0" fillId="35" borderId="10" xfId="53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0" fillId="35" borderId="0" xfId="0" applyFont="1" applyFill="1" applyBorder="1" applyAlignment="1" quotePrefix="1">
      <alignment horizontal="justify" vertical="center"/>
    </xf>
    <xf numFmtId="166" fontId="0" fillId="35" borderId="0" xfId="0" applyNumberFormat="1" applyFont="1" applyFill="1" applyBorder="1" applyAlignment="1" quotePrefix="1">
      <alignment horizontal="justify" vertical="center"/>
    </xf>
    <xf numFmtId="0" fontId="0" fillId="35" borderId="10" xfId="0" applyFont="1" applyFill="1" applyBorder="1" applyAlignment="1">
      <alignment vertical="center"/>
    </xf>
    <xf numFmtId="171" fontId="0" fillId="0" borderId="10" xfId="53" applyNumberFormat="1" applyFont="1" applyBorder="1" applyAlignment="1">
      <alignment horizontal="right" vertical="center"/>
    </xf>
    <xf numFmtId="171" fontId="0" fillId="0" borderId="10" xfId="53" applyNumberFormat="1" applyFont="1" applyBorder="1" applyAlignment="1">
      <alignment vertical="center"/>
    </xf>
    <xf numFmtId="0" fontId="0" fillId="35" borderId="0" xfId="0" applyFont="1" applyFill="1" applyBorder="1" applyAlignment="1" quotePrefix="1">
      <alignment horizontal="left" vertical="center"/>
    </xf>
    <xf numFmtId="0" fontId="0" fillId="35" borderId="14" xfId="0" applyFont="1" applyFill="1" applyBorder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tabSelected="1" workbookViewId="0" topLeftCell="A1">
      <selection activeCell="F14" sqref="F14"/>
    </sheetView>
  </sheetViews>
  <sheetFormatPr defaultColWidth="11.421875" defaultRowHeight="12.75"/>
  <cols>
    <col min="1" max="1" width="10.7109375" style="0" customWidth="1"/>
    <col min="2" max="2" width="23.57421875" style="0" customWidth="1"/>
    <col min="3" max="3" width="9.7109375" style="56" customWidth="1"/>
    <col min="4" max="4" width="13.00390625" style="0" customWidth="1"/>
    <col min="5" max="5" width="16.140625" style="0" customWidth="1"/>
    <col min="6" max="6" width="14.8515625" style="0" customWidth="1"/>
  </cols>
  <sheetData>
    <row r="1" spans="1:6" s="3" customFormat="1" ht="12.75">
      <c r="A1" s="61"/>
      <c r="B1" s="9"/>
      <c r="C1" s="47"/>
      <c r="D1" s="9"/>
      <c r="E1" s="9"/>
      <c r="F1" s="10"/>
    </row>
    <row r="2" spans="1:6" s="3" customFormat="1" ht="15" customHeight="1">
      <c r="A2" s="34" t="s">
        <v>7</v>
      </c>
      <c r="B2" s="4"/>
      <c r="C2" s="48"/>
      <c r="D2" s="4"/>
      <c r="E2" s="4"/>
      <c r="F2" s="12"/>
    </row>
    <row r="3" spans="1:6" s="3" customFormat="1" ht="15" customHeight="1">
      <c r="A3" s="11" t="str">
        <f>VLOOKUP(A2,'Liste clients'!A2:E11,2,FALSE)</f>
        <v>107, Avenue des Acacias</v>
      </c>
      <c r="B3" s="4"/>
      <c r="C3" s="48"/>
      <c r="D3" s="4"/>
      <c r="E3" s="4"/>
      <c r="F3" s="12"/>
    </row>
    <row r="4" spans="1:6" s="3" customFormat="1" ht="15" customHeight="1">
      <c r="A4" s="11" t="str">
        <f>VLOOKUP(A2,'Liste clients'!A2:E11,4,FALSE)</f>
        <v>Nice</v>
      </c>
      <c r="B4" s="4"/>
      <c r="C4" s="48"/>
      <c r="D4" s="4"/>
      <c r="E4" s="78"/>
      <c r="F4" s="79"/>
    </row>
    <row r="5" spans="1:6" s="6" customFormat="1" ht="15" customHeight="1">
      <c r="A5" s="13"/>
      <c r="B5" s="5"/>
      <c r="C5" s="49"/>
      <c r="D5" s="5"/>
      <c r="E5" s="73"/>
      <c r="F5" s="80"/>
    </row>
    <row r="6" spans="1:6" s="6" customFormat="1" ht="15" customHeight="1">
      <c r="A6" s="13"/>
      <c r="B6" s="5"/>
      <c r="C6" s="49"/>
      <c r="D6" s="5"/>
      <c r="E6" s="73"/>
      <c r="F6" s="80"/>
    </row>
    <row r="7" spans="1:6" s="6" customFormat="1" ht="15" customHeight="1">
      <c r="A7" s="15" t="s">
        <v>40</v>
      </c>
      <c r="B7" s="21">
        <f>VLOOKUP(A2,'Liste clients'!A2:E11,5,FALSE)</f>
        <v>411002</v>
      </c>
      <c r="C7" s="50"/>
      <c r="D7" s="5"/>
      <c r="E7" s="81"/>
      <c r="F7" s="80"/>
    </row>
    <row r="8" spans="1:6" s="6" customFormat="1" ht="15" customHeight="1">
      <c r="A8" s="13"/>
      <c r="B8" s="5"/>
      <c r="C8" s="49"/>
      <c r="D8" s="5"/>
      <c r="E8" s="81"/>
      <c r="F8" s="80"/>
    </row>
    <row r="9" spans="1:6" s="6" customFormat="1" ht="15" customHeight="1">
      <c r="A9" s="13" t="s">
        <v>49</v>
      </c>
      <c r="B9" s="22">
        <f ca="1">TODAY()</f>
        <v>44077</v>
      </c>
      <c r="C9" s="50"/>
      <c r="D9" s="5"/>
      <c r="E9" s="86"/>
      <c r="F9" s="87"/>
    </row>
    <row r="10" spans="1:6" s="6" customFormat="1" ht="15" customHeight="1">
      <c r="A10" s="13"/>
      <c r="B10" s="5"/>
      <c r="C10" s="49"/>
      <c r="D10" s="5"/>
      <c r="E10" s="82"/>
      <c r="F10" s="80"/>
    </row>
    <row r="11" spans="1:6" s="6" customFormat="1" ht="15" customHeight="1">
      <c r="A11" s="13"/>
      <c r="B11" s="5"/>
      <c r="C11" s="49"/>
      <c r="D11" s="5"/>
      <c r="E11" s="5"/>
      <c r="F11" s="14"/>
    </row>
    <row r="12" spans="1:6" s="6" customFormat="1" ht="15" customHeight="1">
      <c r="A12" s="13"/>
      <c r="B12" s="5"/>
      <c r="C12" s="49"/>
      <c r="D12" s="5"/>
      <c r="E12" s="5"/>
      <c r="F12" s="14"/>
    </row>
    <row r="13" spans="1:6" s="6" customFormat="1" ht="15" customHeight="1">
      <c r="A13" s="16" t="s">
        <v>38</v>
      </c>
      <c r="B13" s="7" t="s">
        <v>9</v>
      </c>
      <c r="C13" s="51" t="s">
        <v>50</v>
      </c>
      <c r="D13" s="7" t="s">
        <v>41</v>
      </c>
      <c r="E13" s="7" t="s">
        <v>30</v>
      </c>
      <c r="F13" s="17" t="s">
        <v>42</v>
      </c>
    </row>
    <row r="14" spans="1:6" s="6" customFormat="1" ht="15" customHeight="1">
      <c r="A14" s="23" t="s">
        <v>31</v>
      </c>
      <c r="B14" s="24">
        <f>C14</f>
        <v>0.055</v>
      </c>
      <c r="C14" s="52">
        <f>IF(ISBLANK(A14),"",VLOOKUP(A14,'Liste articles'!A2:D8,4,TRUE))</f>
        <v>0.055</v>
      </c>
      <c r="D14" s="25">
        <v>5</v>
      </c>
      <c r="E14" s="41">
        <f aca="true" t="shared" si="0" ref="E14:E33">IF(ISBLANK(A14),"",VLOOKUP(A14,Liste_articles,3,TRUE))</f>
        <v>115</v>
      </c>
      <c r="F14" s="27">
        <f>IF(D14&gt;0,D14*E14,"")</f>
        <v>575</v>
      </c>
    </row>
    <row r="15" spans="1:6" s="6" customFormat="1" ht="15" customHeight="1">
      <c r="A15" s="23" t="s">
        <v>32</v>
      </c>
      <c r="B15" s="24" t="str">
        <f aca="true" t="shared" si="1" ref="B15:B33">IF(ISBLANK(A15),"",VLOOKUP(A15,Liste_articles,2,TRUE))</f>
        <v>poisson</v>
      </c>
      <c r="C15" s="52">
        <f>IF(ISBLANK(A15),"",VLOOKUP(A15,'Liste articles'!A3:D9,4,TRUE))</f>
        <v>0.055</v>
      </c>
      <c r="D15" s="26">
        <v>15</v>
      </c>
      <c r="E15" s="41">
        <f t="shared" si="0"/>
        <v>35</v>
      </c>
      <c r="F15" s="27">
        <f aca="true" t="shared" si="2" ref="F15:F33">IF(D15&gt;0,D15*E15,"")</f>
        <v>525</v>
      </c>
    </row>
    <row r="16" spans="1:6" s="6" customFormat="1" ht="15" customHeight="1">
      <c r="A16" s="23" t="s">
        <v>33</v>
      </c>
      <c r="B16" s="24" t="str">
        <f t="shared" si="1"/>
        <v>disque dur </v>
      </c>
      <c r="C16" s="52">
        <f>IF(ISBLANK(A16),"",VLOOKUP(A16,'Liste articles'!A4:D10,4,TRUE))</f>
        <v>0.2</v>
      </c>
      <c r="D16" s="26">
        <v>10</v>
      </c>
      <c r="E16" s="41">
        <f t="shared" si="0"/>
        <v>65</v>
      </c>
      <c r="F16" s="27">
        <f t="shared" si="2"/>
        <v>650</v>
      </c>
    </row>
    <row r="17" spans="1:6" s="6" customFormat="1" ht="15" customHeight="1">
      <c r="A17" s="23" t="s">
        <v>34</v>
      </c>
      <c r="B17" s="24" t="str">
        <f t="shared" si="1"/>
        <v>souris</v>
      </c>
      <c r="C17" s="52">
        <f>IF(ISBLANK(A17),"",VLOOKUP(A17,'Liste articles'!A5:D11,4,TRUE))</f>
        <v>0.2</v>
      </c>
      <c r="D17" s="25">
        <v>15</v>
      </c>
      <c r="E17" s="41">
        <f t="shared" si="0"/>
        <v>10</v>
      </c>
      <c r="F17" s="27">
        <f t="shared" si="2"/>
        <v>150</v>
      </c>
    </row>
    <row r="18" spans="1:6" s="6" customFormat="1" ht="15" customHeight="1">
      <c r="A18" s="23" t="s">
        <v>35</v>
      </c>
      <c r="B18" s="24" t="str">
        <f t="shared" si="1"/>
        <v>viande</v>
      </c>
      <c r="C18" s="52">
        <f>IF(ISBLANK(A18),"",VLOOKUP(A18,'Liste articles'!A6:D12,4,TRUE))</f>
        <v>0.055</v>
      </c>
      <c r="D18" s="26">
        <v>17</v>
      </c>
      <c r="E18" s="41">
        <f t="shared" si="0"/>
        <v>105</v>
      </c>
      <c r="F18" s="27">
        <f t="shared" si="2"/>
        <v>1785</v>
      </c>
    </row>
    <row r="19" spans="1:6" s="6" customFormat="1" ht="15" customHeight="1">
      <c r="A19" s="23"/>
      <c r="B19" s="24">
        <f t="shared" si="1"/>
      </c>
      <c r="C19" s="52">
        <f>IF(ISBLANK(A19),"",VLOOKUP(A19,'Liste articles'!A7:D13,4,TRUE))</f>
      </c>
      <c r="D19" s="23"/>
      <c r="E19" s="41">
        <f t="shared" si="0"/>
      </c>
      <c r="F19" s="27">
        <f t="shared" si="2"/>
      </c>
    </row>
    <row r="20" spans="1:6" s="6" customFormat="1" ht="15" customHeight="1">
      <c r="A20" s="23"/>
      <c r="B20" s="24">
        <f t="shared" si="1"/>
      </c>
      <c r="C20" s="23"/>
      <c r="D20" s="23"/>
      <c r="E20" s="41">
        <f t="shared" si="0"/>
      </c>
      <c r="F20" s="27">
        <f t="shared" si="2"/>
      </c>
    </row>
    <row r="21" spans="1:6" s="6" customFormat="1" ht="15" customHeight="1">
      <c r="A21" s="23"/>
      <c r="B21" s="24">
        <f t="shared" si="1"/>
      </c>
      <c r="C21" s="23"/>
      <c r="D21" s="23"/>
      <c r="E21" s="41">
        <f t="shared" si="0"/>
      </c>
      <c r="F21" s="27">
        <f>IF(D21&gt;0,D21*E21,"")</f>
      </c>
    </row>
    <row r="22" spans="1:6" s="6" customFormat="1" ht="15" customHeight="1">
      <c r="A22" s="23"/>
      <c r="B22" s="24">
        <f t="shared" si="1"/>
      </c>
      <c r="C22" s="23"/>
      <c r="D22" s="23"/>
      <c r="E22" s="41">
        <f t="shared" si="0"/>
      </c>
      <c r="F22" s="27">
        <f t="shared" si="2"/>
      </c>
    </row>
    <row r="23" spans="1:6" s="6" customFormat="1" ht="15" customHeight="1">
      <c r="A23" s="23"/>
      <c r="B23" s="24">
        <f t="shared" si="1"/>
      </c>
      <c r="C23" s="23"/>
      <c r="D23" s="23"/>
      <c r="E23" s="41">
        <f t="shared" si="0"/>
      </c>
      <c r="F23" s="27">
        <f t="shared" si="2"/>
      </c>
    </row>
    <row r="24" spans="1:6" s="6" customFormat="1" ht="15" customHeight="1">
      <c r="A24" s="23"/>
      <c r="B24" s="24">
        <f t="shared" si="1"/>
      </c>
      <c r="C24" s="23"/>
      <c r="D24" s="23"/>
      <c r="E24" s="41">
        <f t="shared" si="0"/>
      </c>
      <c r="F24" s="27">
        <f t="shared" si="2"/>
      </c>
    </row>
    <row r="25" spans="1:6" s="6" customFormat="1" ht="15" customHeight="1">
      <c r="A25" s="23"/>
      <c r="B25" s="24">
        <f t="shared" si="1"/>
      </c>
      <c r="C25" s="23"/>
      <c r="D25" s="23"/>
      <c r="E25" s="41">
        <f t="shared" si="0"/>
      </c>
      <c r="F25" s="27">
        <f t="shared" si="2"/>
      </c>
    </row>
    <row r="26" spans="1:6" s="6" customFormat="1" ht="15" customHeight="1">
      <c r="A26" s="23"/>
      <c r="B26" s="24">
        <f t="shared" si="1"/>
      </c>
      <c r="C26" s="23"/>
      <c r="D26" s="23"/>
      <c r="E26" s="41">
        <f t="shared" si="0"/>
      </c>
      <c r="F26" s="27">
        <f t="shared" si="2"/>
      </c>
    </row>
    <row r="27" spans="1:6" s="6" customFormat="1" ht="15" customHeight="1">
      <c r="A27" s="23"/>
      <c r="B27" s="24">
        <f t="shared" si="1"/>
      </c>
      <c r="C27" s="23"/>
      <c r="D27" s="23"/>
      <c r="E27" s="41">
        <f t="shared" si="0"/>
      </c>
      <c r="F27" s="27">
        <f t="shared" si="2"/>
      </c>
    </row>
    <row r="28" spans="1:6" s="6" customFormat="1" ht="15" customHeight="1">
      <c r="A28" s="23"/>
      <c r="B28" s="24">
        <f t="shared" si="1"/>
      </c>
      <c r="C28" s="23"/>
      <c r="D28" s="23"/>
      <c r="E28" s="41">
        <f t="shared" si="0"/>
      </c>
      <c r="F28" s="27">
        <f t="shared" si="2"/>
      </c>
    </row>
    <row r="29" spans="1:6" s="6" customFormat="1" ht="15" customHeight="1">
      <c r="A29" s="23"/>
      <c r="B29" s="24">
        <f t="shared" si="1"/>
      </c>
      <c r="C29" s="23"/>
      <c r="D29" s="23"/>
      <c r="E29" s="41">
        <f t="shared" si="0"/>
      </c>
      <c r="F29" s="27">
        <f t="shared" si="2"/>
      </c>
    </row>
    <row r="30" spans="1:6" s="6" customFormat="1" ht="15" customHeight="1">
      <c r="A30" s="23"/>
      <c r="B30" s="24">
        <f t="shared" si="1"/>
      </c>
      <c r="C30" s="23"/>
      <c r="D30" s="23"/>
      <c r="E30" s="41">
        <f t="shared" si="0"/>
      </c>
      <c r="F30" s="27">
        <f t="shared" si="2"/>
      </c>
    </row>
    <row r="31" spans="1:6" s="6" customFormat="1" ht="15" customHeight="1">
      <c r="A31" s="23"/>
      <c r="B31" s="24">
        <f t="shared" si="1"/>
      </c>
      <c r="C31" s="23"/>
      <c r="D31" s="23"/>
      <c r="E31" s="41">
        <f t="shared" si="0"/>
      </c>
      <c r="F31" s="27">
        <f t="shared" si="2"/>
      </c>
    </row>
    <row r="32" spans="1:6" s="6" customFormat="1" ht="15" customHeight="1">
      <c r="A32" s="23"/>
      <c r="B32" s="24">
        <f t="shared" si="1"/>
      </c>
      <c r="C32" s="23"/>
      <c r="D32" s="23"/>
      <c r="E32" s="41">
        <f t="shared" si="0"/>
      </c>
      <c r="F32" s="27">
        <f t="shared" si="2"/>
      </c>
    </row>
    <row r="33" spans="1:6" s="6" customFormat="1" ht="15" customHeight="1">
      <c r="A33" s="23"/>
      <c r="B33" s="24">
        <f t="shared" si="1"/>
      </c>
      <c r="C33" s="23"/>
      <c r="D33" s="23"/>
      <c r="E33" s="41">
        <f t="shared" si="0"/>
      </c>
      <c r="F33" s="27">
        <f t="shared" si="2"/>
      </c>
    </row>
    <row r="34" spans="1:6" s="6" customFormat="1" ht="15" customHeight="1">
      <c r="A34" s="13"/>
      <c r="B34" s="5"/>
      <c r="C34" s="49"/>
      <c r="D34" s="5"/>
      <c r="E34" s="5" t="s">
        <v>43</v>
      </c>
      <c r="F34" s="28">
        <f>SUM(F14:F33)</f>
        <v>3685</v>
      </c>
    </row>
    <row r="35" spans="1:6" s="6" customFormat="1" ht="15" customHeight="1">
      <c r="A35" s="13"/>
      <c r="B35" s="8" t="s">
        <v>45</v>
      </c>
      <c r="C35" s="53"/>
      <c r="D35" s="29"/>
      <c r="E35" s="5" t="s">
        <v>44</v>
      </c>
      <c r="F35" s="6">
        <f>IF(F34&gt;3000,F34*D35,IF(F34&gt;10000,F34*D35,""))</f>
        <v>0</v>
      </c>
    </row>
    <row r="36" spans="1:6" s="6" customFormat="1" ht="15" customHeight="1">
      <c r="A36" s="13"/>
      <c r="B36" s="5"/>
      <c r="C36" s="49"/>
      <c r="D36" s="71"/>
      <c r="E36" s="5" t="s">
        <v>46</v>
      </c>
      <c r="F36" s="28">
        <f>F34-F35</f>
        <v>3685</v>
      </c>
    </row>
    <row r="37" spans="1:6" s="6" customFormat="1" ht="15" customHeight="1">
      <c r="A37" s="13"/>
      <c r="B37" s="64" t="s">
        <v>65</v>
      </c>
      <c r="C37" s="84">
        <v>0.055</v>
      </c>
      <c r="D37" s="72"/>
      <c r="E37" s="5" t="s">
        <v>47</v>
      </c>
      <c r="F37" s="28">
        <f>(F36*C37)</f>
        <v>202.675</v>
      </c>
    </row>
    <row r="38" spans="1:6" s="6" customFormat="1" ht="15" customHeight="1">
      <c r="A38" s="13"/>
      <c r="B38" s="63"/>
      <c r="C38" s="85">
        <v>0.2</v>
      </c>
      <c r="D38" s="83"/>
      <c r="E38" s="5" t="s">
        <v>59</v>
      </c>
      <c r="F38" s="27">
        <f>F36+F37</f>
        <v>3887.675</v>
      </c>
    </row>
    <row r="39" spans="1:5" s="6" customFormat="1" ht="15" customHeight="1">
      <c r="A39" s="13"/>
      <c r="B39" s="5"/>
      <c r="C39" s="49"/>
      <c r="D39" s="5"/>
      <c r="E39" s="5"/>
    </row>
    <row r="40" spans="1:6" s="6" customFormat="1" ht="15" customHeight="1">
      <c r="A40" s="13"/>
      <c r="B40" s="73"/>
      <c r="C40" s="74"/>
      <c r="D40" s="5"/>
      <c r="E40" s="5"/>
      <c r="F40" s="14"/>
    </row>
    <row r="41" spans="1:6" ht="12.75">
      <c r="A41" s="18"/>
      <c r="B41" s="2"/>
      <c r="C41" s="54"/>
      <c r="D41" s="2"/>
      <c r="E41" s="5"/>
      <c r="F41" s="14"/>
    </row>
    <row r="42" spans="1:6" ht="13.5" thickBot="1">
      <c r="A42" s="19"/>
      <c r="B42" s="20"/>
      <c r="C42" s="55"/>
      <c r="D42" s="20"/>
      <c r="E42" s="60"/>
      <c r="F42" s="62"/>
    </row>
  </sheetData>
  <sheetProtection/>
  <mergeCells count="1">
    <mergeCell ref="E9:F9"/>
  </mergeCells>
  <printOptions headings="1" horizontalCentered="1" verticalCentered="1"/>
  <pageMargins left="0.3937007874015748" right="0.3937007874015748" top="0.7874015748031497" bottom="0.787401574803149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13.7109375" style="31" bestFit="1" customWidth="1"/>
    <col min="2" max="2" width="26.140625" style="31" bestFit="1" customWidth="1"/>
    <col min="3" max="3" width="6.00390625" style="31" bestFit="1" customWidth="1"/>
    <col min="4" max="4" width="8.8515625" style="31" bestFit="1" customWidth="1"/>
    <col min="5" max="5" width="9.7109375" style="31" customWidth="1"/>
    <col min="6" max="16384" width="11.421875" style="31" customWidth="1"/>
  </cols>
  <sheetData>
    <row r="1" spans="1:5" s="30" customFormat="1" ht="12.75">
      <c r="A1" s="32" t="s">
        <v>0</v>
      </c>
      <c r="B1" s="32" t="s">
        <v>1</v>
      </c>
      <c r="C1" s="32" t="s">
        <v>2</v>
      </c>
      <c r="D1" s="32" t="s">
        <v>3</v>
      </c>
      <c r="E1" s="32" t="s">
        <v>39</v>
      </c>
    </row>
    <row r="2" spans="1:5" ht="12.75">
      <c r="A2" s="34" t="s">
        <v>6</v>
      </c>
      <c r="B2" s="34" t="s">
        <v>4</v>
      </c>
      <c r="C2" s="35">
        <v>6100</v>
      </c>
      <c r="D2" s="33" t="s">
        <v>5</v>
      </c>
      <c r="E2" s="33">
        <v>411001</v>
      </c>
    </row>
    <row r="3" spans="1:5" ht="12.75">
      <c r="A3" s="34" t="s">
        <v>7</v>
      </c>
      <c r="B3" s="34" t="s">
        <v>8</v>
      </c>
      <c r="C3" s="35">
        <v>6200</v>
      </c>
      <c r="D3" s="33" t="s">
        <v>5</v>
      </c>
      <c r="E3" s="33">
        <v>411002</v>
      </c>
    </row>
    <row r="4" spans="1:5" ht="12.75">
      <c r="A4" s="34" t="s">
        <v>10</v>
      </c>
      <c r="B4" s="34" t="s">
        <v>11</v>
      </c>
      <c r="C4" s="35">
        <v>6000</v>
      </c>
      <c r="D4" s="33" t="s">
        <v>5</v>
      </c>
      <c r="E4" s="33">
        <v>411103</v>
      </c>
    </row>
    <row r="5" spans="1:5" ht="12.75">
      <c r="A5" s="34" t="s">
        <v>17</v>
      </c>
      <c r="B5" s="34" t="s">
        <v>19</v>
      </c>
      <c r="C5" s="35">
        <v>47000</v>
      </c>
      <c r="D5" s="33" t="s">
        <v>12</v>
      </c>
      <c r="E5" s="33">
        <v>411104</v>
      </c>
    </row>
    <row r="6" spans="1:5" ht="12.75">
      <c r="A6" s="34" t="s">
        <v>18</v>
      </c>
      <c r="B6" s="34" t="s">
        <v>20</v>
      </c>
      <c r="C6" s="35">
        <v>6000</v>
      </c>
      <c r="D6" s="33" t="s">
        <v>5</v>
      </c>
      <c r="E6" s="33">
        <v>411202</v>
      </c>
    </row>
    <row r="7" spans="1:5" ht="12.75">
      <c r="A7" s="34" t="s">
        <v>21</v>
      </c>
      <c r="B7" s="34" t="s">
        <v>22</v>
      </c>
      <c r="C7" s="35">
        <v>64000</v>
      </c>
      <c r="D7" s="33" t="s">
        <v>23</v>
      </c>
      <c r="E7" s="33">
        <v>411406</v>
      </c>
    </row>
    <row r="8" spans="1:5" ht="12.75">
      <c r="A8" s="34" t="s">
        <v>24</v>
      </c>
      <c r="B8" s="34" t="s">
        <v>25</v>
      </c>
      <c r="C8" s="35">
        <v>6000</v>
      </c>
      <c r="D8" s="33" t="s">
        <v>5</v>
      </c>
      <c r="E8" s="33">
        <v>411505</v>
      </c>
    </row>
    <row r="9" spans="1:5" ht="12.75">
      <c r="A9" s="34" t="s">
        <v>26</v>
      </c>
      <c r="B9" s="34" t="s">
        <v>28</v>
      </c>
      <c r="C9" s="35">
        <v>6300</v>
      </c>
      <c r="D9" s="33" t="s">
        <v>5</v>
      </c>
      <c r="E9" s="33">
        <v>411601</v>
      </c>
    </row>
    <row r="10" spans="1:5" ht="12.75">
      <c r="A10" s="34" t="s">
        <v>29</v>
      </c>
      <c r="B10" s="34" t="s">
        <v>27</v>
      </c>
      <c r="C10" s="35">
        <v>13012</v>
      </c>
      <c r="D10" s="33" t="s">
        <v>16</v>
      </c>
      <c r="E10" s="33">
        <v>411705</v>
      </c>
    </row>
    <row r="11" spans="1:5" ht="12.75">
      <c r="A11" s="34" t="s">
        <v>15</v>
      </c>
      <c r="B11" s="34" t="s">
        <v>14</v>
      </c>
      <c r="C11" s="35">
        <v>47360</v>
      </c>
      <c r="D11" s="33" t="s">
        <v>13</v>
      </c>
      <c r="E11" s="33">
        <v>411810</v>
      </c>
    </row>
  </sheetData>
  <sheetProtection/>
  <printOptions headings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8.28125" style="0" customWidth="1"/>
    <col min="2" max="2" width="40.421875" style="0" bestFit="1" customWidth="1"/>
    <col min="3" max="3" width="8.140625" style="1" bestFit="1" customWidth="1"/>
    <col min="4" max="4" width="9.28125" style="42" bestFit="1" customWidth="1"/>
  </cols>
  <sheetData>
    <row r="1" spans="1:4" ht="13.5" thickBot="1">
      <c r="A1" s="43" t="s">
        <v>48</v>
      </c>
      <c r="B1" s="36" t="s">
        <v>9</v>
      </c>
      <c r="C1" s="37" t="s">
        <v>30</v>
      </c>
      <c r="D1" s="44" t="s">
        <v>51</v>
      </c>
    </row>
    <row r="2" spans="1:4" ht="13.5" thickBot="1">
      <c r="A2" s="45" t="s">
        <v>31</v>
      </c>
      <c r="B2" s="38" t="s">
        <v>56</v>
      </c>
      <c r="C2" s="39">
        <v>115</v>
      </c>
      <c r="D2" s="58">
        <v>0.055</v>
      </c>
    </row>
    <row r="3" spans="1:4" ht="12.75">
      <c r="A3" s="46" t="s">
        <v>32</v>
      </c>
      <c r="B3" s="34" t="s">
        <v>58</v>
      </c>
      <c r="C3" s="40">
        <v>35</v>
      </c>
      <c r="D3" s="58">
        <v>0.055</v>
      </c>
    </row>
    <row r="4" spans="1:4" ht="12.75">
      <c r="A4" s="46" t="s">
        <v>33</v>
      </c>
      <c r="B4" s="34" t="s">
        <v>52</v>
      </c>
      <c r="C4" s="40">
        <v>65</v>
      </c>
      <c r="D4" s="59">
        <v>0.2</v>
      </c>
    </row>
    <row r="5" spans="1:4" ht="12.75">
      <c r="A5" s="46" t="s">
        <v>34</v>
      </c>
      <c r="B5" s="34" t="s">
        <v>53</v>
      </c>
      <c r="C5" s="40">
        <v>10</v>
      </c>
      <c r="D5" s="59">
        <v>0.2</v>
      </c>
    </row>
    <row r="6" spans="1:4" ht="12.75">
      <c r="A6" s="46" t="s">
        <v>35</v>
      </c>
      <c r="B6" s="34" t="s">
        <v>57</v>
      </c>
      <c r="C6" s="40">
        <v>105</v>
      </c>
      <c r="D6" s="59">
        <f>D3</f>
        <v>0.055</v>
      </c>
    </row>
    <row r="7" spans="1:4" ht="12.75">
      <c r="A7" s="46" t="s">
        <v>36</v>
      </c>
      <c r="B7" s="34" t="s">
        <v>54</v>
      </c>
      <c r="C7" s="40">
        <v>9</v>
      </c>
      <c r="D7" s="59">
        <f>D4</f>
        <v>0.2</v>
      </c>
    </row>
    <row r="8" spans="1:4" ht="12.75">
      <c r="A8" s="46" t="s">
        <v>37</v>
      </c>
      <c r="B8" s="57" t="s">
        <v>55</v>
      </c>
      <c r="C8" s="40">
        <v>1.5</v>
      </c>
      <c r="D8" s="59">
        <f>D5</f>
        <v>0.2</v>
      </c>
    </row>
    <row r="9" spans="3:4" ht="12.75">
      <c r="C9"/>
      <c r="D9"/>
    </row>
    <row r="10" spans="3:4" ht="12.75">
      <c r="C10"/>
      <c r="D10"/>
    </row>
    <row r="11" spans="3:4" ht="12.75">
      <c r="C11"/>
      <c r="D11"/>
    </row>
    <row r="12" spans="3:4" ht="12.75">
      <c r="C12"/>
      <c r="D12"/>
    </row>
    <row r="13" spans="3:4" ht="12.75">
      <c r="C13"/>
      <c r="D13"/>
    </row>
    <row r="14" spans="3:4" ht="12.75">
      <c r="C14"/>
      <c r="D14"/>
    </row>
    <row r="15" spans="3:4" ht="12.75">
      <c r="C15"/>
      <c r="D15"/>
    </row>
    <row r="16" spans="3:4" ht="12.75">
      <c r="C16"/>
      <c r="D16"/>
    </row>
    <row r="17" spans="3:4" ht="12.75">
      <c r="C17"/>
      <c r="D17"/>
    </row>
    <row r="18" spans="3:4" ht="12.75">
      <c r="C18"/>
      <c r="D18"/>
    </row>
  </sheetData>
  <sheetProtection/>
  <printOptions headings="1"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5" sqref="A5"/>
    </sheetView>
  </sheetViews>
  <sheetFormatPr defaultColWidth="11.421875" defaultRowHeight="12.75"/>
  <sheetData>
    <row r="1" spans="1:3" ht="12.75">
      <c r="A1" s="75" t="s">
        <v>60</v>
      </c>
      <c r="B1" s="76" t="s">
        <v>61</v>
      </c>
      <c r="C1" s="77" t="s">
        <v>64</v>
      </c>
    </row>
    <row r="2" spans="1:3" ht="12.75">
      <c r="A2" s="66">
        <v>0</v>
      </c>
      <c r="B2" s="65">
        <v>0</v>
      </c>
      <c r="C2" s="67"/>
    </row>
    <row r="3" spans="1:3" ht="12.75">
      <c r="A3" s="66">
        <v>3000</v>
      </c>
      <c r="B3" s="65">
        <v>5</v>
      </c>
      <c r="C3" s="67" t="s">
        <v>62</v>
      </c>
    </row>
    <row r="4" spans="1:3" ht="13.5" thickBot="1">
      <c r="A4" s="68">
        <v>100000</v>
      </c>
      <c r="B4" s="69">
        <v>10</v>
      </c>
      <c r="C4" s="7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 16</dc:title>
  <dc:subject/>
  <dc:creator>Annelise Couleau-Dupont</dc:creator>
  <cp:keywords/>
  <dc:description/>
  <cp:lastModifiedBy>Georges Cherry</cp:lastModifiedBy>
  <cp:lastPrinted>2009-05-31T18:58:13Z</cp:lastPrinted>
  <dcterms:created xsi:type="dcterms:W3CDTF">2009-05-31T13:35:30Z</dcterms:created>
  <dcterms:modified xsi:type="dcterms:W3CDTF">2020-09-03T18:51:32Z</dcterms:modified>
  <cp:category/>
  <cp:version/>
  <cp:contentType/>
  <cp:contentStatus/>
</cp:coreProperties>
</file>