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780" yWindow="0" windowWidth="17400" windowHeight="12220" tabRatio="814" firstSheet="2" activeTab="7"/>
  </bookViews>
  <sheets>
    <sheet name="Coûts unitaires" sheetId="6" r:id="rId1"/>
    <sheet name="Analyse ERMITAGE 06" sheetId="4" r:id="rId2"/>
    <sheet name="Analyse ERMITAGE 08" sheetId="14" r:id="rId3"/>
    <sheet name="Analyse AVT 02" sheetId="7" r:id="rId4"/>
    <sheet name="Analyse APAJH 07" sheetId="17" r:id="rId5"/>
    <sheet name="Analyse LES POETES 09" sheetId="13" r:id="rId6"/>
    <sheet name="Analyse HANDICHIEN 10" sheetId="25" r:id="rId7"/>
    <sheet name="Analyse MOULARD 09" sheetId="11" r:id="rId8"/>
  </sheets>
  <definedNames>
    <definedName name="_xlnm.Print_Area" localSheetId="4">'Analyse APAJH 07'!$A$1:$B$46</definedName>
    <definedName name="_xlnm.Print_Area" localSheetId="3">'Analyse AVT 02'!$A$1:$B$51</definedName>
    <definedName name="_xlnm.Print_Area" localSheetId="1">'Analyse ERMITAGE 06'!$A$1:$B$50</definedName>
    <definedName name="_xlnm.Print_Area" localSheetId="2">'Analyse ERMITAGE 08'!$A$1:$B$49</definedName>
    <definedName name="_xlnm.Print_Area" localSheetId="5">'Analyse LES POETES 09'!$A$1:$B$46</definedName>
    <definedName name="_xlnm.Print_Area" localSheetId="7">'Analyse MOULARD 09'!$A$1:$B$44</definedName>
    <definedName name="_xlnm.Print_Area" localSheetId="0">'Coûts unitaires'!$A$1:$P$52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6" l="1"/>
  <c r="D13" i="6"/>
  <c r="B11" i="25"/>
  <c r="D16" i="6"/>
  <c r="C32" i="6"/>
  <c r="C35" i="6"/>
  <c r="C36" i="6"/>
  <c r="C37" i="6"/>
  <c r="C38" i="6"/>
  <c r="C39" i="6"/>
  <c r="C40" i="6"/>
  <c r="C41" i="6"/>
  <c r="C6" i="6"/>
  <c r="C30" i="6"/>
  <c r="C8" i="6"/>
  <c r="C31" i="6"/>
  <c r="D15" i="6"/>
  <c r="K15" i="6"/>
  <c r="D14" i="6"/>
  <c r="C5" i="6"/>
  <c r="F6" i="6"/>
  <c r="F8" i="6"/>
  <c r="B12" i="25"/>
  <c r="D21" i="17"/>
  <c r="B11" i="17"/>
  <c r="B12" i="17"/>
  <c r="B12" i="11"/>
  <c r="B11" i="11"/>
  <c r="B12" i="13"/>
  <c r="B11" i="13"/>
  <c r="B12" i="7"/>
  <c r="B11" i="7"/>
  <c r="B12" i="14"/>
  <c r="B11" i="14"/>
  <c r="B12" i="4"/>
  <c r="B11" i="4"/>
  <c r="J20" i="6"/>
  <c r="G20" i="6"/>
  <c r="D20" i="6"/>
  <c r="J18" i="6"/>
  <c r="H18" i="6"/>
  <c r="D18" i="6"/>
  <c r="J7" i="6"/>
  <c r="G7" i="6"/>
  <c r="D7" i="6"/>
</calcChain>
</file>

<file path=xl/comments1.xml><?xml version="1.0" encoding="utf-8"?>
<comments xmlns="http://schemas.openxmlformats.org/spreadsheetml/2006/main">
  <authors>
    <author>Thomas Renaud</author>
  </authors>
  <commentList>
    <comment ref="A16" authorId="0">
      <text>
        <r>
          <rPr>
            <b/>
            <sz val="9"/>
            <color indexed="81"/>
            <rFont val="Calibri"/>
            <family val="2"/>
          </rPr>
          <t>Ménage + plonge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Calibri"/>
            <family val="2"/>
          </rPr>
          <t>Ménage + plonge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Thomas Renaud</author>
  </authors>
  <commentList>
    <comment ref="A23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  <comment ref="A29" authorId="0">
      <text>
        <r>
          <rPr>
            <b/>
            <sz val="9"/>
            <color indexed="81"/>
            <rFont val="Calibri"/>
            <family val="2"/>
          </rPr>
          <t>Dont déplacements animations, loisirs, fournitures</t>
        </r>
      </text>
    </comment>
    <comment ref="A34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</commentList>
</comments>
</file>

<file path=xl/comments3.xml><?xml version="1.0" encoding="utf-8"?>
<comments xmlns="http://schemas.openxmlformats.org/spreadsheetml/2006/main">
  <authors>
    <author>Thomas Renaud</author>
  </authors>
  <commentList>
    <comment ref="A23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  <comment ref="A28" authorId="0">
      <text>
        <r>
          <rPr>
            <b/>
            <sz val="9"/>
            <color indexed="81"/>
            <rFont val="Calibri"/>
            <family val="2"/>
          </rPr>
          <t>Dont déplacements animations, loisirs, fournitures</t>
        </r>
      </text>
    </comment>
    <comment ref="A33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</commentList>
</comments>
</file>

<file path=xl/comments4.xml><?xml version="1.0" encoding="utf-8"?>
<comments xmlns="http://schemas.openxmlformats.org/spreadsheetml/2006/main">
  <authors>
    <author>Thomas Renaud</author>
  </authors>
  <commentList>
    <comment ref="A23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Dont déplacements animations, loisirs, fournitures</t>
        </r>
      </text>
    </comment>
    <comment ref="A35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</commentList>
</comments>
</file>

<file path=xl/comments5.xml><?xml version="1.0" encoding="utf-8"?>
<comments xmlns="http://schemas.openxmlformats.org/spreadsheetml/2006/main">
  <authors>
    <author>Thomas Renaud</author>
  </authors>
  <commentList>
    <comment ref="A23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</commentList>
</comments>
</file>

<file path=xl/comments6.xml><?xml version="1.0" encoding="utf-8"?>
<comments xmlns="http://schemas.openxmlformats.org/spreadsheetml/2006/main">
  <authors>
    <author>Thomas Renaud</author>
  </authors>
  <commentList>
    <comment ref="A23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</commentList>
</comments>
</file>

<file path=xl/comments7.xml><?xml version="1.0" encoding="utf-8"?>
<comments xmlns="http://schemas.openxmlformats.org/spreadsheetml/2006/main">
  <authors>
    <author>Thomas Renaud</author>
  </authors>
  <commentList>
    <comment ref="A23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</commentList>
</comments>
</file>

<file path=xl/comments8.xml><?xml version="1.0" encoding="utf-8"?>
<comments xmlns="http://schemas.openxmlformats.org/spreadsheetml/2006/main">
  <authors>
    <author>Thomas Renaud</author>
  </authors>
  <commentList>
    <comment ref="A22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  <comment ref="A28" authorId="0">
      <text>
        <r>
          <rPr>
            <b/>
            <sz val="9"/>
            <color indexed="81"/>
            <rFont val="Calibri"/>
            <family val="2"/>
          </rPr>
          <t>Lessive, papier jetable, produit entretien, gobelets...</t>
        </r>
      </text>
    </comment>
  </commentList>
</comments>
</file>

<file path=xl/sharedStrings.xml><?xml version="1.0" encoding="utf-8"?>
<sst xmlns="http://schemas.openxmlformats.org/spreadsheetml/2006/main" count="583" uniqueCount="171">
  <si>
    <t>Type de séjour</t>
  </si>
  <si>
    <t>Pension Complète</t>
  </si>
  <si>
    <t>Nombre de participants</t>
  </si>
  <si>
    <t>Nombre d'animateurs</t>
  </si>
  <si>
    <t>Responsable de séjour</t>
  </si>
  <si>
    <t>Coût de revient</t>
  </si>
  <si>
    <t>Carburant</t>
  </si>
  <si>
    <t>Animations</t>
  </si>
  <si>
    <t>Coûts fixes directs</t>
  </si>
  <si>
    <t>Coûts variables</t>
  </si>
  <si>
    <t>Coûts fixes indirects</t>
  </si>
  <si>
    <t>Chiffre d'Affaires</t>
  </si>
  <si>
    <t>Date</t>
  </si>
  <si>
    <t>Nom du séjour</t>
  </si>
  <si>
    <t>Nombre de personnel technique CDD</t>
  </si>
  <si>
    <t>CDD séjours techniques</t>
  </si>
  <si>
    <t>Nombre de jours</t>
  </si>
  <si>
    <t>Nombre de nuits</t>
  </si>
  <si>
    <t>Nombre de repas</t>
  </si>
  <si>
    <t>Frais paramédicaux</t>
  </si>
  <si>
    <t>Alimentaire</t>
  </si>
  <si>
    <t>Énergie</t>
  </si>
  <si>
    <t>Produits d'entretien et fournitures hôtelières consommées</t>
  </si>
  <si>
    <t>Maitresse de maison</t>
  </si>
  <si>
    <t>Agent d'entretien</t>
  </si>
  <si>
    <t>CDD directrice</t>
  </si>
  <si>
    <t>Directrice (Roybon)</t>
  </si>
  <si>
    <t>Secrétaire Comptable (Senebier)</t>
  </si>
  <si>
    <t>Energie (35%)</t>
  </si>
  <si>
    <t>Produits d'entretien et fournitures hôtelières consommées (10%)</t>
  </si>
  <si>
    <t>Autres achats de matières et founitures non stockées</t>
  </si>
  <si>
    <t>Locations</t>
  </si>
  <si>
    <t>Primes d'assurance</t>
  </si>
  <si>
    <t>Divers</t>
  </si>
  <si>
    <t>Rémunérations d'intermédiaires et honoraires</t>
  </si>
  <si>
    <t>Publicité, relations publiques</t>
  </si>
  <si>
    <t>Autres déplacements, missions et réceptions</t>
  </si>
  <si>
    <t>Frais postaux et de télécomminications</t>
  </si>
  <si>
    <t>Services bancaires</t>
  </si>
  <si>
    <t>Services extérieurs divers</t>
  </si>
  <si>
    <t>Impôts et taxes</t>
  </si>
  <si>
    <t>Dotations aux amortissements et provisions</t>
  </si>
  <si>
    <t>Autres charges d'exploitation</t>
  </si>
  <si>
    <t>Autres (direction de séjour, infirmier(e)…)</t>
  </si>
  <si>
    <t>Énergie (65%)</t>
  </si>
  <si>
    <t>Produits d'entretien et fournitures hôtelières consommées (90%)</t>
  </si>
  <si>
    <t>Crédit bail</t>
  </si>
  <si>
    <t>Mode de calcul</t>
  </si>
  <si>
    <t>65 % du coût d'énergie à la nuitée * nombre de nuités (vacanciers + accompagnants)</t>
  </si>
  <si>
    <t>Coût du carburant dépensé sur le séjour (fourni par la compta)</t>
  </si>
  <si>
    <t>90% du coût d'entretien à la nuitée * nombre de nuités (vacanciers + accompagnants)</t>
  </si>
  <si>
    <t>Coût du transport des vacanciers (arrivées et départs) du séjour (estimation)</t>
  </si>
  <si>
    <t>Coût des frais d'animation sur le séjour (estimation)</t>
  </si>
  <si>
    <t>Coût total de la directrice de séjour (fourni par la compta)</t>
  </si>
  <si>
    <t>Coût total des animateurs du séjour (fourni par la compta)</t>
  </si>
  <si>
    <t>Coût total des techniques du séjour (fourni par la compta)</t>
  </si>
  <si>
    <t>Prix détaillés par unité de coût</t>
  </si>
  <si>
    <t>Coût 2013</t>
  </si>
  <si>
    <t>Nombre de repas 2013</t>
  </si>
  <si>
    <t>Augmentation prévue N+1</t>
  </si>
  <si>
    <t>Partie variable</t>
  </si>
  <si>
    <t>Coût variable unitaire final</t>
  </si>
  <si>
    <t>RECHERCHE</t>
  </si>
  <si>
    <t xml:space="preserve">COÛT UNITAIRE D'UN REPAS </t>
  </si>
  <si>
    <t>COÛT PAR JOUR PAR PERSONNE</t>
  </si>
  <si>
    <t>Nb de jours séjours étudiés</t>
  </si>
  <si>
    <t>Nb de personnes séjours étudiés (vacanciers + accompagnants)</t>
  </si>
  <si>
    <t>Nb de nuitées 2013 (Vancanciers + accompagnants)</t>
  </si>
  <si>
    <t>Frais paramédicaux (estimation)</t>
  </si>
  <si>
    <t>COÛT HORAIRE BRUT CHARGÉ</t>
  </si>
  <si>
    <t>Nb d'heures travaillées sur séjours étudiés</t>
  </si>
  <si>
    <t>COÛT DE TRANSPORT PAR JOUR PAR VACANCIER</t>
  </si>
  <si>
    <t>Nb de vancanciers séjours étudiés</t>
  </si>
  <si>
    <t>Partie fixe</t>
  </si>
  <si>
    <t>Montant de la partie fixe</t>
  </si>
  <si>
    <t>Coût prévu 2014</t>
  </si>
  <si>
    <t>Grille d'analyse des coûts par séjour</t>
  </si>
  <si>
    <t>ERMITAGE 06</t>
  </si>
  <si>
    <t>1 au 7 Juin 2014</t>
  </si>
  <si>
    <t>Coût unitaire d'un repas * nombre de repas du séjour (vacanciers + accompagnants)</t>
  </si>
  <si>
    <t>COÛT VARIABLE UNITAIRE D'ÉNERGIE D'UNE NUITÉE</t>
  </si>
  <si>
    <t>COÛT VARIABLE D'ENTRETIEN À LA NUITÉE</t>
  </si>
  <si>
    <t>COÛT QUOTIDIEN PAR VACANCIER</t>
  </si>
  <si>
    <t>Coût quotidien par vacancier (estimation)</t>
  </si>
  <si>
    <t>AVT 02</t>
  </si>
  <si>
    <t>23 Février au 09 Mars</t>
  </si>
  <si>
    <t>CDD Infirmier-e séjour</t>
  </si>
  <si>
    <t>CDD infirmière</t>
  </si>
  <si>
    <t>Coût total de l'infirmière (fourni par la compta)</t>
  </si>
  <si>
    <t>Déplacements animateurs</t>
  </si>
  <si>
    <t>Coût des déplacements animateurs du séjour (fourni par la compta)</t>
  </si>
  <si>
    <t>COÛT DE DÉPLACEMENT PAR JOUR PAR ANIMATEUR</t>
  </si>
  <si>
    <t>Coût unitaire année en cours</t>
  </si>
  <si>
    <t>Coût unitaire N-1</t>
  </si>
  <si>
    <t>Journées avant et après séjour (repas, entretien, énergie)</t>
  </si>
  <si>
    <t>Coût des frais d'animation sur le séjour (fourni par la compta)</t>
  </si>
  <si>
    <t>Entretien et réparations</t>
  </si>
  <si>
    <t>Coût variable unitaire d'énergie d'une nuitée * nombre de nuitées (vacanciers + accompagnants)</t>
  </si>
  <si>
    <t>Coût variable d'entretien à la nuitée * nombre de nuitées (vacanciers + accompagnants)</t>
  </si>
  <si>
    <t>Coût unitaire d'un repas * nombre de repas des deux jours (3 * nb accompagnants) + (coût variable unitaire d'énergie d'une nuitée + coût variable d'entretien à la nuitée) * nombre de nuitées (1 * nb accompagnants)</t>
  </si>
  <si>
    <t>Nb d'animateurs séjours étudiés</t>
  </si>
  <si>
    <t>CDD Cuisiner séjour coefficient 339</t>
  </si>
  <si>
    <t>Nb d'heures travaillées par mois</t>
  </si>
  <si>
    <t>CDD Cuisiner séjour coefficient 291</t>
  </si>
  <si>
    <t>CDD Agent polyvalent coefficient 291</t>
  </si>
  <si>
    <t>CDD Agent polyvalent 5 ans ancienneté</t>
  </si>
  <si>
    <t>07 au 28 juillet 2014</t>
  </si>
  <si>
    <t>APAJH 07</t>
  </si>
  <si>
    <t>Coût de revient repas séjour</t>
  </si>
  <si>
    <t>A suivre dans le temps</t>
  </si>
  <si>
    <t>Y compris journées de formation (fourni par la compta)</t>
  </si>
  <si>
    <t>Maitresse de maison (absente)</t>
  </si>
  <si>
    <t>Journées préparation à la formation (repas, entretien, énergie)</t>
  </si>
  <si>
    <t>Coût unitaire d'un repas * nombre de repas des trois jours (6 * nb accompagnants) + (coût variable unitaire d'énergie d'une nuitée + coût variable d'entretien à la nuitée) * nombre de nuitées (3 * nb accompagnants)</t>
  </si>
  <si>
    <t>CDD Aide cuisiner séjour (référence : séjour APAJH 07)</t>
  </si>
  <si>
    <t>Coût séjours ou mois étudiés</t>
  </si>
  <si>
    <t>Animation (moyenne sur les trois séjours étudiés)</t>
  </si>
  <si>
    <t>Nombre de nuitées (vacanciers + accompagnants)</t>
  </si>
  <si>
    <t>Coût de transport des vacanciers (domicile)</t>
  </si>
  <si>
    <t>MSCV (CA - Coûts variables)</t>
  </si>
  <si>
    <t>MSCS (MSCV - Coûts fixes directs)</t>
  </si>
  <si>
    <t>Résultat Net (MSCS - Coûts fixes indirects)</t>
  </si>
  <si>
    <t xml:space="preserve">Gestion Libre </t>
  </si>
  <si>
    <t>08 au 12 Septembre 2014</t>
  </si>
  <si>
    <t>Nb de nuitées de réservation prévisionnel sur l'année en cours</t>
  </si>
  <si>
    <t>08 AU 12 SEPTEMBRE 2014</t>
  </si>
  <si>
    <t>Coût annuel 2014</t>
  </si>
  <si>
    <t>26 au 31 Août 2014</t>
  </si>
  <si>
    <t>Coût fixe d'énergie par nuitée réservée prévue sur l'année en cours * durée du séjour en nuitées</t>
  </si>
  <si>
    <t>Coût fixe d'entretien par nuitée réservée prévue sur l'année en cours * durée du séjour en nuitées</t>
  </si>
  <si>
    <t>Coût total de la maîtresse de maison par nuitée réservée prévue sur l'année en cours * durée du séjour en nuitées</t>
  </si>
  <si>
    <t>Coût total de l'agent d'entretien par nuitée réservée prévue sur l'année en cours * durée du séjour en nuitées</t>
  </si>
  <si>
    <t>Coût total de la directrice par nuitée réservée prévue sur l'année en cours * durée du séjour en nuitées</t>
  </si>
  <si>
    <t>Coût total de la secrétaire comptable par nuitée réservée prévue sur l'année en cours * durée du séjour en nuitées</t>
  </si>
  <si>
    <t>Coût fixe par nuitée réservée prévue sur l'année en cours * durée du séjour en nuitées</t>
  </si>
  <si>
    <t>Coût de transport des vacanciers du séjour - arrivées et départs (moyenne sur deux séjours ERMITAGE étudiés)</t>
  </si>
  <si>
    <t>COÛT FIXE PAR NUITÉE RÉSERVÉE PRÉVUE SUR L'ANNÉE EN COURS</t>
  </si>
  <si>
    <t>Coût par nuitée réservée prévue</t>
  </si>
  <si>
    <t>Carburant (moyenne sur les quatre séjours étudiés)</t>
  </si>
  <si>
    <t>CDD Direction de séjour</t>
  </si>
  <si>
    <t>CDD Animation séjour</t>
  </si>
  <si>
    <t>Coût journalier</t>
  </si>
  <si>
    <t>CDD cuisinier</t>
  </si>
  <si>
    <t>CDD agent polyvalent</t>
  </si>
  <si>
    <t>CDD séjour animateurs</t>
  </si>
  <si>
    <t>CDD séjour techniques</t>
  </si>
  <si>
    <t>CDD direction de séjour</t>
  </si>
  <si>
    <t>Coût des déplacements animateurs du séjour (référence : séjour AVT 02)</t>
  </si>
  <si>
    <t>CDD séjour animateurs + direction séjour,…</t>
  </si>
  <si>
    <t>FOYER LES POETES</t>
  </si>
  <si>
    <t>ERMITAGE 08</t>
  </si>
  <si>
    <t>Frais postaux et de télécommunications</t>
  </si>
  <si>
    <t>Autres achats de matières et fournitures non stockées</t>
  </si>
  <si>
    <t>Coûts détaillés par unité de coût</t>
  </si>
  <si>
    <t>Nombre de participants (y compris accompagnants)</t>
  </si>
  <si>
    <t>HANDI'CHIEN 10</t>
  </si>
  <si>
    <t>19 Octobre au 1 Novembre</t>
  </si>
  <si>
    <t>COÛT QUOTIDIEN BRUT CHARGÉ</t>
  </si>
  <si>
    <t>FORFAIT QUOTIDIEN</t>
  </si>
  <si>
    <t xml:space="preserve">CDI Agent d'entretien </t>
  </si>
  <si>
    <t>CDI Maitresse de maison</t>
  </si>
  <si>
    <t>Coût total du cuisinier du séjour (fourni par la compta)</t>
  </si>
  <si>
    <t>Coût total des agents polyvalents du séjour (fourni par la compta)</t>
  </si>
  <si>
    <t>Ménage départ</t>
  </si>
  <si>
    <t>Coût total horaire d'un agent polyvalent * 6 heures</t>
  </si>
  <si>
    <t>Alimentation (nourriture, boissons)</t>
  </si>
  <si>
    <t>Magalie</t>
  </si>
  <si>
    <t>CDI Direction d'établissement</t>
  </si>
  <si>
    <t>CDI Secrétaire comptable</t>
  </si>
  <si>
    <t>Margot</t>
  </si>
  <si>
    <t>JULIE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</si>
</sst>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\ _€_ ;_ * \(#,##0.00\)\ _€_ ;_ * &quot;-&quot;??_)\ _€_ ;_ @_ "/>
    <numFmt numFmtId="165" formatCode="_ * #,##0_)\ _€_ ;_ * \(#,##0\)\ _€_ ;_ * &quot;-&quot;??_)\ _€_ ;_ @_ "/>
    <numFmt numFmtId="166" formatCode="_ * #,##0.0_)\ _€_ ;_ * \(#,##0.0\)\ _€_ ;_ * &quot;-&quot;??_)\ _€_ ;_ @_ "/>
  </numFmts>
  <fonts count="5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</font>
    <font>
      <sz val="8"/>
      <name val="Calibri"/>
      <family val="2"/>
      <scheme val="minor"/>
    </font>
    <font>
      <b/>
      <sz val="11.5"/>
      <color rgb="FF800000"/>
      <name val="Calibri"/>
    </font>
    <font>
      <b/>
      <sz val="12"/>
      <color indexed="8"/>
      <name val="Calibri"/>
    </font>
    <font>
      <sz val="11"/>
      <color theme="1"/>
      <name val="Calibri"/>
      <family val="2"/>
      <scheme val="minor"/>
    </font>
    <font>
      <b/>
      <sz val="12"/>
      <color rgb="FFFF0000"/>
      <name val="Calibri"/>
    </font>
    <font>
      <b/>
      <i/>
      <sz val="12"/>
      <color indexed="8"/>
      <name val="Calibri"/>
    </font>
    <font>
      <b/>
      <u/>
      <sz val="14"/>
      <color theme="1"/>
      <name val="Calibri"/>
    </font>
    <font>
      <b/>
      <sz val="18"/>
      <color indexed="8"/>
      <name val="Calibri"/>
    </font>
    <font>
      <b/>
      <sz val="9"/>
      <color indexed="81"/>
      <name val="Calibri"/>
      <family val="2"/>
    </font>
    <font>
      <b/>
      <sz val="11"/>
      <color theme="1"/>
      <name val="Calibri"/>
      <scheme val="minor"/>
    </font>
    <font>
      <b/>
      <u/>
      <sz val="12"/>
      <color theme="1"/>
      <name val="Calibri"/>
      <scheme val="minor"/>
    </font>
    <font>
      <i/>
      <sz val="11"/>
      <color theme="1"/>
      <name val="Calibri"/>
      <scheme val="minor"/>
    </font>
    <font>
      <b/>
      <sz val="12"/>
      <color rgb="FF800000"/>
      <name val="Calibri"/>
    </font>
    <font>
      <b/>
      <sz val="11"/>
      <color indexed="8"/>
      <name val="Calibri"/>
    </font>
    <font>
      <sz val="7"/>
      <color theme="1"/>
      <name val="Calibri"/>
    </font>
    <font>
      <b/>
      <sz val="7"/>
      <name val="Calibri"/>
    </font>
    <font>
      <u/>
      <sz val="7"/>
      <color theme="1"/>
      <name val="Calibri"/>
    </font>
    <font>
      <b/>
      <i/>
      <sz val="7"/>
      <color theme="1"/>
      <name val="Calibri"/>
    </font>
    <font>
      <sz val="7"/>
      <color rgb="FF800000"/>
      <name val="Calibri"/>
    </font>
    <font>
      <sz val="9"/>
      <color indexed="81"/>
      <name val="Calibri"/>
      <family val="2"/>
    </font>
    <font>
      <b/>
      <sz val="12"/>
      <color theme="1"/>
      <name val="Calibri"/>
    </font>
    <font>
      <b/>
      <u val="singleAccounting"/>
      <sz val="7"/>
      <color rgb="FFFF0000"/>
      <name val="Calibri"/>
      <scheme val="minor"/>
    </font>
    <font>
      <b/>
      <sz val="7"/>
      <color rgb="FF000000"/>
      <name val="Calibri"/>
    </font>
    <font>
      <b/>
      <i/>
      <sz val="7"/>
      <color indexed="8"/>
      <name val="Calibri"/>
    </font>
    <font>
      <b/>
      <sz val="7"/>
      <color rgb="FF800000"/>
      <name val="Calibri"/>
    </font>
    <font>
      <b/>
      <sz val="8"/>
      <color rgb="FF000000"/>
      <name val="Calibri"/>
    </font>
    <font>
      <b/>
      <u/>
      <sz val="7"/>
      <color theme="1"/>
      <name val="Calibri"/>
    </font>
    <font>
      <b/>
      <u/>
      <sz val="7"/>
      <color theme="1"/>
      <name val="Calibri"/>
      <scheme val="minor"/>
    </font>
    <font>
      <b/>
      <sz val="6"/>
      <name val="Calibri"/>
    </font>
    <font>
      <sz val="6"/>
      <name val="Calibri"/>
    </font>
    <font>
      <i/>
      <sz val="6"/>
      <color theme="1"/>
      <name val="Calibri"/>
    </font>
    <font>
      <i/>
      <sz val="7"/>
      <color theme="1"/>
      <name val="Calibri"/>
    </font>
    <font>
      <b/>
      <sz val="6"/>
      <color theme="1"/>
      <name val="Calibri"/>
    </font>
    <font>
      <b/>
      <sz val="7"/>
      <color rgb="FFFF0000"/>
      <name val="Calibri"/>
    </font>
    <font>
      <b/>
      <sz val="8"/>
      <color indexed="8"/>
      <name val="Calibri"/>
    </font>
    <font>
      <b/>
      <sz val="6"/>
      <name val="Calibri"/>
      <scheme val="minor"/>
    </font>
    <font>
      <sz val="6"/>
      <name val="Calibri"/>
      <scheme val="minor"/>
    </font>
    <font>
      <i/>
      <sz val="6"/>
      <color theme="1"/>
      <name val="Calibri"/>
      <scheme val="minor"/>
    </font>
    <font>
      <b/>
      <sz val="7"/>
      <color theme="1"/>
      <name val="Calibri"/>
    </font>
    <font>
      <i/>
      <sz val="6"/>
      <color rgb="FF000000"/>
      <name val="Calibri"/>
      <scheme val="minor"/>
    </font>
    <font>
      <b/>
      <sz val="10"/>
      <color indexed="8"/>
      <name val="Calibri"/>
    </font>
    <font>
      <b/>
      <i/>
      <sz val="6"/>
      <color theme="1"/>
      <name val="Calibri"/>
    </font>
    <font>
      <sz val="6"/>
      <color rgb="FF800000"/>
      <name val="Calibri"/>
    </font>
    <font>
      <sz val="6"/>
      <color theme="1"/>
      <name val="Calibri"/>
    </font>
    <font>
      <u/>
      <sz val="6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6E19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1A0C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63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4">
    <xf numFmtId="0" fontId="0" fillId="0" borderId="0" xfId="0"/>
    <xf numFmtId="0" fontId="7" fillId="2" borderId="3" xfId="0" applyFont="1" applyFill="1" applyBorder="1" applyAlignment="1">
      <alignment horizontal="center"/>
    </xf>
    <xf numFmtId="0" fontId="7" fillId="2" borderId="5" xfId="198" applyFont="1" applyFill="1" applyBorder="1" applyAlignment="1">
      <alignment horizontal="left"/>
    </xf>
    <xf numFmtId="0" fontId="7" fillId="2" borderId="10" xfId="198" applyFont="1" applyFill="1" applyBorder="1" applyAlignment="1">
      <alignment horizontal="left"/>
    </xf>
    <xf numFmtId="1" fontId="13" fillId="3" borderId="17" xfId="0" applyNumberFormat="1" applyFont="1" applyFill="1" applyBorder="1" applyAlignment="1">
      <alignment horizontal="center" vertical="center" wrapText="1"/>
    </xf>
    <xf numFmtId="165" fontId="0" fillId="0" borderId="0" xfId="240" applyNumberFormat="1" applyFont="1" applyAlignment="1">
      <alignment horizontal="center"/>
    </xf>
    <xf numFmtId="1" fontId="20" fillId="0" borderId="1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22" fillId="0" borderId="0" xfId="0" applyFont="1"/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9" fontId="22" fillId="0" borderId="4" xfId="0" applyNumberFormat="1" applyFont="1" applyBorder="1" applyAlignment="1">
      <alignment horizontal="center" vertical="center"/>
    </xf>
    <xf numFmtId="165" fontId="22" fillId="0" borderId="1" xfId="240" applyNumberFormat="1" applyFont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22" fillId="2" borderId="1" xfId="24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5" fontId="22" fillId="0" borderId="4" xfId="240" applyNumberFormat="1" applyFont="1" applyBorder="1" applyAlignment="1">
      <alignment horizontal="center" vertical="center"/>
    </xf>
    <xf numFmtId="165" fontId="22" fillId="0" borderId="1" xfId="240" applyNumberFormat="1" applyFont="1" applyFill="1" applyBorder="1" applyAlignment="1">
      <alignment horizontal="center" vertical="center"/>
    </xf>
    <xf numFmtId="0" fontId="25" fillId="0" borderId="1" xfId="198" applyFont="1" applyBorder="1" applyAlignment="1">
      <alignment horizontal="center" vertical="center"/>
    </xf>
    <xf numFmtId="165" fontId="0" fillId="0" borderId="0" xfId="0" applyNumberFormat="1"/>
    <xf numFmtId="0" fontId="11" fillId="0" borderId="0" xfId="198"/>
    <xf numFmtId="1" fontId="13" fillId="3" borderId="17" xfId="198" applyNumberFormat="1" applyFont="1" applyFill="1" applyBorder="1" applyAlignment="1">
      <alignment horizontal="center" vertical="center" wrapText="1"/>
    </xf>
    <xf numFmtId="1" fontId="20" fillId="0" borderId="18" xfId="198" applyNumberFormat="1" applyFont="1" applyFill="1" applyBorder="1" applyAlignment="1">
      <alignment horizontal="center" vertical="center" wrapText="1"/>
    </xf>
    <xf numFmtId="14" fontId="20" fillId="0" borderId="18" xfId="198" applyNumberFormat="1" applyFont="1" applyFill="1" applyBorder="1" applyAlignment="1">
      <alignment horizontal="center" vertical="center" wrapText="1"/>
    </xf>
    <xf numFmtId="1" fontId="10" fillId="3" borderId="17" xfId="198" applyNumberFormat="1" applyFont="1" applyFill="1" applyBorder="1" applyAlignment="1">
      <alignment horizontal="center" vertical="center" wrapText="1"/>
    </xf>
    <xf numFmtId="1" fontId="10" fillId="0" borderId="18" xfId="198" applyNumberFormat="1" applyFont="1" applyFill="1" applyBorder="1" applyAlignment="1">
      <alignment horizontal="center" vertical="center" wrapText="1"/>
    </xf>
    <xf numFmtId="0" fontId="18" fillId="2" borderId="7" xfId="198" applyFont="1" applyFill="1" applyBorder="1" applyAlignment="1">
      <alignment horizontal="center"/>
    </xf>
    <xf numFmtId="0" fontId="19" fillId="0" borderId="9" xfId="198" applyFont="1" applyBorder="1" applyAlignment="1">
      <alignment horizontal="center" wrapText="1"/>
    </xf>
    <xf numFmtId="0" fontId="28" fillId="2" borderId="10" xfId="198" applyFont="1" applyFill="1" applyBorder="1" applyAlignment="1">
      <alignment horizontal="left"/>
    </xf>
    <xf numFmtId="165" fontId="0" fillId="0" borderId="0" xfId="323" applyNumberFormat="1" applyFont="1" applyAlignment="1">
      <alignment horizontal="center"/>
    </xf>
    <xf numFmtId="165" fontId="12" fillId="2" borderId="3" xfId="323" applyNumberFormat="1" applyFont="1" applyFill="1" applyBorder="1" applyAlignment="1">
      <alignment horizontal="center"/>
    </xf>
    <xf numFmtId="9" fontId="12" fillId="2" borderId="3" xfId="199" applyFont="1" applyFill="1" applyBorder="1" applyAlignment="1">
      <alignment horizontal="center"/>
    </xf>
    <xf numFmtId="0" fontId="0" fillId="0" borderId="0" xfId="198" applyFont="1"/>
    <xf numFmtId="0" fontId="3" fillId="5" borderId="8" xfId="198" applyFont="1" applyFill="1" applyBorder="1" applyAlignment="1">
      <alignment wrapText="1"/>
    </xf>
    <xf numFmtId="0" fontId="3" fillId="7" borderId="8" xfId="198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1" fontId="31" fillId="3" borderId="17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14" fontId="32" fillId="0" borderId="18" xfId="0" applyNumberFormat="1" applyFont="1" applyFill="1" applyBorder="1" applyAlignment="1">
      <alignment horizontal="center" vertical="center" wrapText="1"/>
    </xf>
    <xf numFmtId="0" fontId="30" fillId="2" borderId="5" xfId="198" applyFont="1" applyFill="1" applyBorder="1" applyAlignment="1">
      <alignment horizontal="left"/>
    </xf>
    <xf numFmtId="165" fontId="32" fillId="2" borderId="6" xfId="240" applyNumberFormat="1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6" fillId="4" borderId="8" xfId="0" applyFont="1" applyFill="1" applyBorder="1" applyAlignment="1">
      <alignment vertical="center" wrapText="1"/>
    </xf>
    <xf numFmtId="0" fontId="38" fillId="0" borderId="9" xfId="0" applyFont="1" applyBorder="1" applyAlignment="1">
      <alignment horizontal="center" vertical="center" wrapText="1"/>
    </xf>
    <xf numFmtId="0" fontId="23" fillId="2" borderId="10" xfId="198" applyFont="1" applyFill="1" applyBorder="1" applyAlignment="1">
      <alignment horizontal="left"/>
    </xf>
    <xf numFmtId="0" fontId="39" fillId="0" borderId="9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left"/>
    </xf>
    <xf numFmtId="0" fontId="36" fillId="4" borderId="8" xfId="0" applyFont="1" applyFill="1" applyBorder="1" applyAlignment="1">
      <alignment wrapText="1"/>
    </xf>
    <xf numFmtId="0" fontId="38" fillId="0" borderId="9" xfId="198" applyFont="1" applyBorder="1" applyAlignment="1">
      <alignment horizontal="center" wrapText="1"/>
    </xf>
    <xf numFmtId="0" fontId="40" fillId="4" borderId="10" xfId="0" applyFont="1" applyFill="1" applyBorder="1"/>
    <xf numFmtId="0" fontId="40" fillId="4" borderId="12" xfId="0" applyFont="1" applyFill="1" applyBorder="1"/>
    <xf numFmtId="0" fontId="23" fillId="2" borderId="3" xfId="0" applyFont="1" applyFill="1" applyBorder="1" applyAlignment="1">
      <alignment horizontal="center"/>
    </xf>
    <xf numFmtId="165" fontId="41" fillId="8" borderId="3" xfId="0" applyNumberFormat="1" applyFont="1" applyFill="1" applyBorder="1" applyAlignment="1">
      <alignment horizontal="center"/>
    </xf>
    <xf numFmtId="165" fontId="41" fillId="2" borderId="3" xfId="240" applyNumberFormat="1" applyFont="1" applyFill="1" applyBorder="1" applyAlignment="1">
      <alignment horizontal="center"/>
    </xf>
    <xf numFmtId="9" fontId="41" fillId="2" borderId="3" xfId="113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11" fillId="0" borderId="0" xfId="198" applyAlignment="1"/>
    <xf numFmtId="1" fontId="31" fillId="3" borderId="17" xfId="198" applyNumberFormat="1" applyFont="1" applyFill="1" applyBorder="1" applyAlignment="1">
      <alignment horizontal="center" vertical="center" wrapText="1"/>
    </xf>
    <xf numFmtId="1" fontId="32" fillId="0" borderId="18" xfId="198" applyNumberFormat="1" applyFont="1" applyFill="1" applyBorder="1" applyAlignment="1">
      <alignment horizontal="center" vertical="center" wrapText="1"/>
    </xf>
    <xf numFmtId="14" fontId="32" fillId="0" borderId="18" xfId="198" applyNumberFormat="1" applyFont="1" applyFill="1" applyBorder="1" applyAlignment="1">
      <alignment horizontal="center" vertical="center" wrapText="1"/>
    </xf>
    <xf numFmtId="0" fontId="23" fillId="2" borderId="5" xfId="198" applyFont="1" applyFill="1" applyBorder="1" applyAlignment="1">
      <alignment horizontal="left"/>
    </xf>
    <xf numFmtId="0" fontId="35" fillId="2" borderId="7" xfId="198" applyFont="1" applyFill="1" applyBorder="1" applyAlignment="1">
      <alignment horizontal="center"/>
    </xf>
    <xf numFmtId="0" fontId="43" fillId="5" borderId="8" xfId="198" applyFont="1" applyFill="1" applyBorder="1" applyAlignment="1">
      <alignment wrapText="1"/>
    </xf>
    <xf numFmtId="0" fontId="45" fillId="0" borderId="9" xfId="198" applyFont="1" applyBorder="1" applyAlignment="1">
      <alignment horizontal="center" wrapText="1"/>
    </xf>
    <xf numFmtId="0" fontId="43" fillId="5" borderId="8" xfId="0" applyFont="1" applyFill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39" fillId="0" borderId="9" xfId="198" applyFont="1" applyBorder="1" applyAlignment="1">
      <alignment horizontal="center" wrapText="1"/>
    </xf>
    <xf numFmtId="0" fontId="46" fillId="2" borderId="10" xfId="198" applyFont="1" applyFill="1" applyBorder="1" applyAlignment="1">
      <alignment horizontal="left"/>
    </xf>
    <xf numFmtId="0" fontId="36" fillId="5" borderId="8" xfId="198" applyFont="1" applyFill="1" applyBorder="1" applyAlignment="1">
      <alignment wrapText="1"/>
    </xf>
    <xf numFmtId="0" fontId="36" fillId="5" borderId="8" xfId="198" applyFont="1" applyFill="1" applyBorder="1" applyAlignment="1">
      <alignment vertical="center" wrapText="1"/>
    </xf>
    <xf numFmtId="0" fontId="36" fillId="5" borderId="8" xfId="0" applyFont="1" applyFill="1" applyBorder="1" applyAlignment="1">
      <alignment wrapText="1"/>
    </xf>
    <xf numFmtId="0" fontId="40" fillId="5" borderId="10" xfId="198" applyFont="1" applyFill="1" applyBorder="1"/>
    <xf numFmtId="0" fontId="40" fillId="5" borderId="12" xfId="198" applyFont="1" applyFill="1" applyBorder="1"/>
    <xf numFmtId="165" fontId="41" fillId="2" borderId="3" xfId="323" applyNumberFormat="1" applyFont="1" applyFill="1" applyBorder="1" applyAlignment="1">
      <alignment horizontal="center"/>
    </xf>
    <xf numFmtId="9" fontId="41" fillId="2" borderId="3" xfId="199" applyFont="1" applyFill="1" applyBorder="1" applyAlignment="1">
      <alignment horizontal="center"/>
    </xf>
    <xf numFmtId="0" fontId="19" fillId="0" borderId="6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43" fillId="7" borderId="8" xfId="198" applyFont="1" applyFill="1" applyBorder="1" applyAlignment="1">
      <alignment wrapText="1"/>
    </xf>
    <xf numFmtId="0" fontId="43" fillId="7" borderId="8" xfId="0" applyFont="1" applyFill="1" applyBorder="1" applyAlignment="1">
      <alignment vertical="center" wrapText="1"/>
    </xf>
    <xf numFmtId="0" fontId="36" fillId="7" borderId="8" xfId="198" applyFont="1" applyFill="1" applyBorder="1" applyAlignment="1">
      <alignment wrapText="1"/>
    </xf>
    <xf numFmtId="0" fontId="36" fillId="7" borderId="8" xfId="198" applyFont="1" applyFill="1" applyBorder="1" applyAlignment="1">
      <alignment vertical="center" wrapText="1"/>
    </xf>
    <xf numFmtId="0" fontId="36" fillId="9" borderId="8" xfId="198" applyFont="1" applyFill="1" applyBorder="1" applyAlignment="1">
      <alignment wrapText="1"/>
    </xf>
    <xf numFmtId="0" fontId="40" fillId="7" borderId="10" xfId="198" applyFont="1" applyFill="1" applyBorder="1"/>
    <xf numFmtId="0" fontId="40" fillId="7" borderId="12" xfId="198" applyFont="1" applyFill="1" applyBorder="1"/>
    <xf numFmtId="0" fontId="47" fillId="0" borderId="9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50" fillId="0" borderId="4" xfId="0" applyFont="1" applyBorder="1" applyAlignment="1">
      <alignment horizontal="center" vertical="center"/>
    </xf>
    <xf numFmtId="165" fontId="51" fillId="0" borderId="4" xfId="240" applyNumberFormat="1" applyFont="1" applyBorder="1" applyAlignment="1">
      <alignment horizontal="center" vertical="center"/>
    </xf>
    <xf numFmtId="165" fontId="51" fillId="0" borderId="4" xfId="240" applyNumberFormat="1" applyFont="1" applyFill="1" applyBorder="1" applyAlignment="1">
      <alignment horizontal="center" vertical="center"/>
    </xf>
    <xf numFmtId="164" fontId="51" fillId="0" borderId="4" xfId="240" applyFont="1" applyBorder="1" applyAlignment="1">
      <alignment horizontal="center" vertical="center"/>
    </xf>
    <xf numFmtId="164" fontId="51" fillId="0" borderId="4" xfId="240" applyNumberFormat="1" applyFont="1" applyBorder="1" applyAlignment="1">
      <alignment horizontal="center" vertical="center"/>
    </xf>
    <xf numFmtId="9" fontId="51" fillId="0" borderId="4" xfId="0" applyNumberFormat="1" applyFont="1" applyBorder="1" applyAlignment="1">
      <alignment horizontal="center" vertical="center"/>
    </xf>
    <xf numFmtId="164" fontId="37" fillId="2" borderId="4" xfId="24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/>
    </xf>
    <xf numFmtId="165" fontId="51" fillId="0" borderId="1" xfId="240" applyNumberFormat="1" applyFont="1" applyBorder="1" applyAlignment="1">
      <alignment horizontal="center" vertical="center"/>
    </xf>
    <xf numFmtId="165" fontId="51" fillId="0" borderId="1" xfId="240" applyNumberFormat="1" applyFont="1" applyFill="1" applyBorder="1" applyAlignment="1">
      <alignment horizontal="center" vertical="center"/>
    </xf>
    <xf numFmtId="164" fontId="51" fillId="0" borderId="1" xfId="240" applyFont="1" applyBorder="1" applyAlignment="1">
      <alignment horizontal="center" vertical="center"/>
    </xf>
    <xf numFmtId="164" fontId="51" fillId="0" borderId="1" xfId="240" applyNumberFormat="1" applyFont="1" applyBorder="1" applyAlignment="1">
      <alignment horizontal="center" vertical="center"/>
    </xf>
    <xf numFmtId="9" fontId="51" fillId="0" borderId="1" xfId="0" applyNumberFormat="1" applyFont="1" applyBorder="1" applyAlignment="1">
      <alignment horizontal="center" vertical="center"/>
    </xf>
    <xf numFmtId="164" fontId="37" fillId="2" borderId="1" xfId="24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64" fontId="51" fillId="2" borderId="1" xfId="240" applyFont="1" applyFill="1" applyBorder="1" applyAlignment="1">
      <alignment horizontal="center" vertical="center"/>
    </xf>
    <xf numFmtId="164" fontId="51" fillId="6" borderId="1" xfId="24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1" fillId="0" borderId="0" xfId="0" applyFont="1"/>
    <xf numFmtId="0" fontId="36" fillId="10" borderId="8" xfId="198" applyFont="1" applyFill="1" applyBorder="1" applyAlignment="1">
      <alignment wrapText="1"/>
    </xf>
    <xf numFmtId="0" fontId="36" fillId="10" borderId="8" xfId="198" applyFont="1" applyFill="1" applyBorder="1" applyAlignment="1">
      <alignment vertical="center" wrapText="1"/>
    </xf>
    <xf numFmtId="0" fontId="40" fillId="10" borderId="10" xfId="198" applyFont="1" applyFill="1" applyBorder="1"/>
    <xf numFmtId="0" fontId="40" fillId="10" borderId="12" xfId="198" applyFont="1" applyFill="1" applyBorder="1"/>
    <xf numFmtId="0" fontId="3" fillId="10" borderId="8" xfId="198" applyFont="1" applyFill="1" applyBorder="1" applyAlignment="1">
      <alignment wrapText="1"/>
    </xf>
    <xf numFmtId="0" fontId="43" fillId="10" borderId="8" xfId="198" applyFont="1" applyFill="1" applyBorder="1" applyAlignment="1">
      <alignment wrapText="1"/>
    </xf>
    <xf numFmtId="0" fontId="43" fillId="10" borderId="8" xfId="0" applyFont="1" applyFill="1" applyBorder="1" applyAlignment="1">
      <alignment vertical="center" wrapText="1"/>
    </xf>
    <xf numFmtId="0" fontId="3" fillId="11" borderId="8" xfId="198" applyFont="1" applyFill="1" applyBorder="1" applyAlignment="1">
      <alignment wrapText="1"/>
    </xf>
    <xf numFmtId="0" fontId="3" fillId="11" borderId="8" xfId="0" applyFont="1" applyFill="1" applyBorder="1" applyAlignment="1">
      <alignment vertical="center" wrapText="1"/>
    </xf>
    <xf numFmtId="0" fontId="2" fillId="11" borderId="8" xfId="198" applyFont="1" applyFill="1" applyBorder="1" applyAlignment="1">
      <alignment wrapText="1"/>
    </xf>
    <xf numFmtId="0" fontId="3" fillId="11" borderId="8" xfId="198" applyFont="1" applyFill="1" applyBorder="1" applyAlignment="1">
      <alignment vertical="center" wrapText="1"/>
    </xf>
    <xf numFmtId="0" fontId="17" fillId="11" borderId="10" xfId="198" applyFont="1" applyFill="1" applyBorder="1"/>
    <xf numFmtId="0" fontId="17" fillId="11" borderId="12" xfId="198" applyFont="1" applyFill="1" applyBorder="1"/>
    <xf numFmtId="164" fontId="51" fillId="12" borderId="4" xfId="240" applyNumberFormat="1" applyFont="1" applyFill="1" applyBorder="1" applyAlignment="1">
      <alignment horizontal="center" vertical="center"/>
    </xf>
    <xf numFmtId="164" fontId="51" fillId="12" borderId="1" xfId="240" applyNumberFormat="1" applyFont="1" applyFill="1" applyBorder="1" applyAlignment="1">
      <alignment horizontal="center" vertical="center"/>
    </xf>
    <xf numFmtId="165" fontId="22" fillId="12" borderId="1" xfId="240" applyNumberFormat="1" applyFont="1" applyFill="1" applyBorder="1" applyAlignment="1">
      <alignment horizontal="center" vertical="center"/>
    </xf>
    <xf numFmtId="165" fontId="29" fillId="12" borderId="0" xfId="0" applyNumberFormat="1" applyFont="1" applyFill="1" applyAlignment="1">
      <alignment horizontal="center" vertical="center"/>
    </xf>
    <xf numFmtId="165" fontId="22" fillId="12" borderId="4" xfId="240" applyNumberFormat="1" applyFont="1" applyFill="1" applyBorder="1" applyAlignment="1">
      <alignment horizontal="center" vertical="center"/>
    </xf>
    <xf numFmtId="165" fontId="37" fillId="12" borderId="2" xfId="240" applyNumberFormat="1" applyFont="1" applyFill="1" applyBorder="1" applyAlignment="1">
      <alignment horizontal="center" vertical="center"/>
    </xf>
    <xf numFmtId="165" fontId="37" fillId="12" borderId="2" xfId="240" applyNumberFormat="1" applyFont="1" applyFill="1" applyBorder="1" applyAlignment="1">
      <alignment horizontal="center"/>
    </xf>
    <xf numFmtId="165" fontId="32" fillId="12" borderId="0" xfId="240" applyNumberFormat="1" applyFont="1" applyFill="1" applyBorder="1" applyAlignment="1">
      <alignment horizontal="center"/>
    </xf>
    <xf numFmtId="165" fontId="1" fillId="12" borderId="2" xfId="240" applyNumberFormat="1" applyFont="1" applyFill="1" applyBorder="1" applyAlignment="1">
      <alignment horizontal="center"/>
    </xf>
    <xf numFmtId="165" fontId="37" fillId="12" borderId="13" xfId="240" applyNumberFormat="1" applyFont="1" applyFill="1" applyBorder="1" applyAlignment="1">
      <alignment horizontal="center"/>
    </xf>
    <xf numFmtId="165" fontId="32" fillId="12" borderId="6" xfId="240" applyNumberFormat="1" applyFont="1" applyFill="1" applyBorder="1" applyAlignment="1">
      <alignment horizontal="center"/>
    </xf>
    <xf numFmtId="166" fontId="37" fillId="12" borderId="2" xfId="240" applyNumberFormat="1" applyFont="1" applyFill="1" applyBorder="1" applyAlignment="1">
      <alignment horizontal="center" vertical="center"/>
    </xf>
    <xf numFmtId="166" fontId="37" fillId="12" borderId="2" xfId="240" applyNumberFormat="1" applyFont="1" applyFill="1" applyBorder="1" applyAlignment="1">
      <alignment horizontal="center"/>
    </xf>
    <xf numFmtId="166" fontId="37" fillId="12" borderId="13" xfId="240" applyNumberFormat="1" applyFont="1" applyFill="1" applyBorder="1" applyAlignment="1">
      <alignment horizontal="center"/>
    </xf>
    <xf numFmtId="165" fontId="32" fillId="12" borderId="6" xfId="323" applyNumberFormat="1" applyFont="1" applyFill="1" applyBorder="1" applyAlignment="1">
      <alignment horizontal="center"/>
    </xf>
    <xf numFmtId="166" fontId="44" fillId="12" borderId="2" xfId="323" applyNumberFormat="1" applyFont="1" applyFill="1" applyBorder="1" applyAlignment="1">
      <alignment horizontal="center"/>
    </xf>
    <xf numFmtId="166" fontId="44" fillId="12" borderId="2" xfId="240" applyNumberFormat="1" applyFont="1" applyFill="1" applyBorder="1" applyAlignment="1">
      <alignment horizontal="center"/>
    </xf>
    <xf numFmtId="166" fontId="44" fillId="12" borderId="2" xfId="240" applyNumberFormat="1" applyFont="1" applyFill="1" applyBorder="1" applyAlignment="1">
      <alignment horizontal="center" vertical="center"/>
    </xf>
    <xf numFmtId="165" fontId="32" fillId="12" borderId="0" xfId="323" applyNumberFormat="1" applyFont="1" applyFill="1" applyBorder="1" applyAlignment="1">
      <alignment horizontal="center"/>
    </xf>
    <xf numFmtId="165" fontId="1" fillId="12" borderId="2" xfId="323" applyNumberFormat="1" applyFont="1" applyFill="1" applyBorder="1" applyAlignment="1">
      <alignment horizontal="center"/>
    </xf>
    <xf numFmtId="166" fontId="37" fillId="12" borderId="2" xfId="323" applyNumberFormat="1" applyFont="1" applyFill="1" applyBorder="1" applyAlignment="1">
      <alignment horizontal="center"/>
    </xf>
    <xf numFmtId="166" fontId="37" fillId="12" borderId="24" xfId="240" applyNumberFormat="1" applyFont="1" applyFill="1" applyBorder="1" applyAlignment="1">
      <alignment horizontal="center"/>
    </xf>
    <xf numFmtId="166" fontId="37" fillId="12" borderId="25" xfId="240" applyNumberFormat="1" applyFont="1" applyFill="1" applyBorder="1" applyAlignment="1">
      <alignment horizontal="center"/>
    </xf>
    <xf numFmtId="165" fontId="9" fillId="12" borderId="6" xfId="323" applyNumberFormat="1" applyFont="1" applyFill="1" applyBorder="1" applyAlignment="1">
      <alignment horizontal="center"/>
    </xf>
    <xf numFmtId="164" fontId="4" fillId="12" borderId="2" xfId="240" applyFont="1" applyFill="1" applyBorder="1" applyAlignment="1">
      <alignment vertical="center"/>
    </xf>
    <xf numFmtId="164" fontId="4" fillId="12" borderId="2" xfId="240" applyFont="1" applyFill="1" applyBorder="1" applyAlignment="1"/>
    <xf numFmtId="165" fontId="9" fillId="12" borderId="0" xfId="323" applyNumberFormat="1" applyFont="1" applyFill="1" applyBorder="1" applyAlignment="1">
      <alignment horizontal="center"/>
    </xf>
    <xf numFmtId="166" fontId="1" fillId="12" borderId="2" xfId="240" applyNumberFormat="1" applyFont="1" applyFill="1" applyBorder="1" applyAlignment="1">
      <alignment horizontal="center"/>
    </xf>
    <xf numFmtId="166" fontId="1" fillId="12" borderId="2" xfId="323" applyNumberFormat="1" applyFont="1" applyFill="1" applyBorder="1" applyAlignment="1">
      <alignment horizontal="center"/>
    </xf>
    <xf numFmtId="166" fontId="1" fillId="12" borderId="13" xfId="240" applyNumberFormat="1" applyFont="1" applyFill="1" applyBorder="1" applyAlignment="1">
      <alignment horizontal="center"/>
    </xf>
    <xf numFmtId="1" fontId="21" fillId="2" borderId="5" xfId="0" applyNumberFormat="1" applyFont="1" applyFill="1" applyBorder="1" applyAlignment="1">
      <alignment horizontal="center" vertical="center" wrapText="1"/>
    </xf>
    <xf numFmtId="1" fontId="21" fillId="2" borderId="6" xfId="0" applyNumberFormat="1" applyFont="1" applyFill="1" applyBorder="1" applyAlignment="1">
      <alignment horizontal="center" vertical="center" wrapText="1"/>
    </xf>
    <xf numFmtId="1" fontId="21" fillId="2" borderId="7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center" wrapText="1"/>
    </xf>
    <xf numFmtId="1" fontId="21" fillId="2" borderId="9" xfId="0" applyNumberFormat="1" applyFont="1" applyFill="1" applyBorder="1" applyAlignment="1">
      <alignment horizontal="center" vertical="center" wrapText="1"/>
    </xf>
    <xf numFmtId="0" fontId="23" fillId="2" borderId="12" xfId="198" applyFont="1" applyFill="1" applyBorder="1" applyAlignment="1">
      <alignment horizontal="center"/>
    </xf>
    <xf numFmtId="0" fontId="23" fillId="2" borderId="23" xfId="198" applyFont="1" applyFill="1" applyBorder="1" applyAlignment="1">
      <alignment horizontal="center"/>
    </xf>
    <xf numFmtId="0" fontId="23" fillId="2" borderId="21" xfId="198" applyFont="1" applyFill="1" applyBorder="1" applyAlignment="1">
      <alignment horizontal="center"/>
    </xf>
    <xf numFmtId="1" fontId="48" fillId="2" borderId="10" xfId="0" applyNumberFormat="1" applyFont="1" applyFill="1" applyBorder="1" applyAlignment="1">
      <alignment horizontal="center" vertical="center" wrapText="1"/>
    </xf>
    <xf numFmtId="1" fontId="48" fillId="2" borderId="0" xfId="0" applyNumberFormat="1" applyFont="1" applyFill="1" applyBorder="1" applyAlignment="1">
      <alignment horizontal="center" vertical="center" wrapText="1"/>
    </xf>
    <xf numFmtId="1" fontId="33" fillId="2" borderId="5" xfId="0" applyNumberFormat="1" applyFont="1" applyFill="1" applyBorder="1" applyAlignment="1">
      <alignment horizontal="center" vertical="center" wrapText="1"/>
    </xf>
    <xf numFmtId="1" fontId="33" fillId="2" borderId="7" xfId="0" applyNumberFormat="1" applyFont="1" applyFill="1" applyBorder="1" applyAlignment="1">
      <alignment horizontal="center" vertical="center" wrapText="1"/>
    </xf>
    <xf numFmtId="1" fontId="33" fillId="2" borderId="15" xfId="0" applyNumberFormat="1" applyFont="1" applyFill="1" applyBorder="1" applyAlignment="1">
      <alignment horizontal="center" vertical="center" wrapText="1"/>
    </xf>
    <xf numFmtId="1" fontId="33" fillId="2" borderId="16" xfId="0" applyNumberFormat="1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" fontId="42" fillId="2" borderId="5" xfId="198" applyNumberFormat="1" applyFont="1" applyFill="1" applyBorder="1" applyAlignment="1">
      <alignment horizontal="center" vertical="center" wrapText="1"/>
    </xf>
    <xf numFmtId="1" fontId="42" fillId="2" borderId="7" xfId="198" applyNumberFormat="1" applyFont="1" applyFill="1" applyBorder="1" applyAlignment="1">
      <alignment horizontal="center" vertical="center" wrapText="1"/>
    </xf>
    <xf numFmtId="1" fontId="42" fillId="2" borderId="15" xfId="198" applyNumberFormat="1" applyFont="1" applyFill="1" applyBorder="1" applyAlignment="1">
      <alignment horizontal="center" vertical="center" wrapText="1"/>
    </xf>
    <xf numFmtId="1" fontId="42" fillId="2" borderId="16" xfId="198" applyNumberFormat="1" applyFont="1" applyFill="1" applyBorder="1" applyAlignment="1">
      <alignment horizontal="center" vertical="center" wrapText="1"/>
    </xf>
    <xf numFmtId="0" fontId="34" fillId="2" borderId="19" xfId="198" applyFont="1" applyFill="1" applyBorder="1" applyAlignment="1">
      <alignment horizontal="center" vertical="center"/>
    </xf>
    <xf numFmtId="0" fontId="34" fillId="2" borderId="20" xfId="198" applyFont="1" applyFill="1" applyBorder="1" applyAlignment="1">
      <alignment horizontal="center" vertical="center"/>
    </xf>
    <xf numFmtId="0" fontId="34" fillId="2" borderId="12" xfId="198" applyFont="1" applyFill="1" applyBorder="1" applyAlignment="1">
      <alignment horizontal="center" vertical="center"/>
    </xf>
    <xf numFmtId="0" fontId="34" fillId="2" borderId="21" xfId="198" applyFont="1" applyFill="1" applyBorder="1" applyAlignment="1">
      <alignment horizontal="center" vertical="center"/>
    </xf>
    <xf numFmtId="0" fontId="11" fillId="0" borderId="0" xfId="198" applyAlignment="1">
      <alignment horizontal="center"/>
    </xf>
    <xf numFmtId="0" fontId="11" fillId="0" borderId="23" xfId="198" applyBorder="1" applyAlignment="1">
      <alignment horizontal="center"/>
    </xf>
    <xf numFmtId="1" fontId="15" fillId="2" borderId="5" xfId="198" applyNumberFormat="1" applyFont="1" applyFill="1" applyBorder="1" applyAlignment="1">
      <alignment horizontal="center" vertical="center" wrapText="1"/>
    </xf>
    <xf numFmtId="1" fontId="15" fillId="2" borderId="7" xfId="198" applyNumberFormat="1" applyFont="1" applyFill="1" applyBorder="1" applyAlignment="1">
      <alignment horizontal="center" vertical="center" wrapText="1"/>
    </xf>
    <xf numFmtId="1" fontId="15" fillId="2" borderId="15" xfId="198" applyNumberFormat="1" applyFont="1" applyFill="1" applyBorder="1" applyAlignment="1">
      <alignment horizontal="center" vertical="center" wrapText="1"/>
    </xf>
    <xf numFmtId="1" fontId="15" fillId="2" borderId="16" xfId="198" applyNumberFormat="1" applyFont="1" applyFill="1" applyBorder="1" applyAlignment="1">
      <alignment horizontal="center" vertical="center" wrapText="1"/>
    </xf>
    <xf numFmtId="0" fontId="14" fillId="2" borderId="19" xfId="198" applyFont="1" applyFill="1" applyBorder="1" applyAlignment="1">
      <alignment horizontal="center" vertical="center"/>
    </xf>
    <xf numFmtId="0" fontId="14" fillId="2" borderId="20" xfId="198" applyFont="1" applyFill="1" applyBorder="1" applyAlignment="1">
      <alignment horizontal="center" vertical="center"/>
    </xf>
    <xf numFmtId="0" fontId="14" fillId="2" borderId="12" xfId="198" applyFont="1" applyFill="1" applyBorder="1" applyAlignment="1">
      <alignment horizontal="center" vertical="center"/>
    </xf>
    <xf numFmtId="0" fontId="14" fillId="2" borderId="21" xfId="198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6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Milliers" xfId="240" builtinId="3"/>
    <cellStyle name="Milliers 2" xfId="323"/>
    <cellStyle name="Normal" xfId="0" builtinId="0"/>
    <cellStyle name="Normal 2" xfId="198"/>
    <cellStyle name="Pourcentage" xfId="113" builtinId="5"/>
    <cellStyle name="Pourcentage 2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S47"/>
  <sheetViews>
    <sheetView topLeftCell="A7" zoomScalePageLayoutView="70" workbookViewId="0">
      <selection activeCell="A34" sqref="A34"/>
    </sheetView>
  </sheetViews>
  <sheetFormatPr baseColWidth="10" defaultRowHeight="14.5" x14ac:dyDescent="0.35"/>
  <cols>
    <col min="1" max="1" width="49" bestFit="1" customWidth="1"/>
    <col min="2" max="2" width="32.26953125" bestFit="1" customWidth="1"/>
    <col min="3" max="3" width="5.81640625" bestFit="1" customWidth="1"/>
    <col min="4" max="4" width="8.81640625" customWidth="1"/>
    <col min="5" max="5" width="7.1796875" customWidth="1"/>
    <col min="6" max="6" width="10.7265625" customWidth="1"/>
    <col min="7" max="7" width="10.453125" customWidth="1"/>
    <col min="8" max="8" width="9" customWidth="1"/>
    <col min="9" max="9" width="9.81640625" customWidth="1"/>
    <col min="10" max="10" width="11.7265625" customWidth="1"/>
    <col min="11" max="11" width="7.453125" customWidth="1"/>
    <col min="12" max="12" width="7.81640625" customWidth="1"/>
    <col min="13" max="13" width="7.453125" customWidth="1"/>
    <col min="14" max="14" width="7.26953125" customWidth="1"/>
    <col min="15" max="15" width="6.81640625" customWidth="1"/>
    <col min="16" max="16" width="9.26953125" customWidth="1"/>
    <col min="17" max="17" width="8.7265625" customWidth="1"/>
    <col min="18" max="18" width="7.453125" customWidth="1"/>
    <col min="19" max="19" width="7.7265625" customWidth="1"/>
  </cols>
  <sheetData>
    <row r="1" spans="1:19" x14ac:dyDescent="0.35">
      <c r="B1" s="168" t="s">
        <v>153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x14ac:dyDescent="0.35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" thickBot="1" x14ac:dyDescent="0.4">
      <c r="A3" s="9"/>
      <c r="B3" s="165" t="s">
        <v>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115" customFormat="1" ht="28.5" thickBot="1" x14ac:dyDescent="0.2">
      <c r="A4" s="112"/>
      <c r="B4" s="113" t="s">
        <v>62</v>
      </c>
      <c r="C4" s="114" t="s">
        <v>57</v>
      </c>
      <c r="D4" s="114" t="s">
        <v>115</v>
      </c>
      <c r="E4" s="114" t="s">
        <v>58</v>
      </c>
      <c r="F4" s="114" t="s">
        <v>67</v>
      </c>
      <c r="G4" s="114" t="s">
        <v>66</v>
      </c>
      <c r="H4" s="114" t="s">
        <v>72</v>
      </c>
      <c r="I4" s="114" t="s">
        <v>100</v>
      </c>
      <c r="J4" s="114" t="s">
        <v>65</v>
      </c>
      <c r="K4" s="114" t="s">
        <v>70</v>
      </c>
      <c r="L4" s="114" t="s">
        <v>102</v>
      </c>
      <c r="M4" s="114" t="s">
        <v>93</v>
      </c>
      <c r="N4" s="114" t="s">
        <v>59</v>
      </c>
      <c r="O4" s="114" t="s">
        <v>92</v>
      </c>
      <c r="P4" s="113" t="s">
        <v>60</v>
      </c>
      <c r="Q4" s="114" t="s">
        <v>61</v>
      </c>
      <c r="R4" s="114" t="s">
        <v>141</v>
      </c>
      <c r="S4" s="114" t="s">
        <v>141</v>
      </c>
    </row>
    <row r="5" spans="1:19" x14ac:dyDescent="0.35">
      <c r="A5" s="89" t="s">
        <v>165</v>
      </c>
      <c r="B5" s="90" t="s">
        <v>63</v>
      </c>
      <c r="C5" s="91">
        <f>43537+4583</f>
        <v>48120</v>
      </c>
      <c r="D5" s="91"/>
      <c r="E5" s="91">
        <v>11734</v>
      </c>
      <c r="F5" s="91"/>
      <c r="G5" s="91"/>
      <c r="H5" s="91"/>
      <c r="I5" s="91"/>
      <c r="J5" s="92"/>
      <c r="K5" s="91"/>
      <c r="L5" s="93"/>
      <c r="M5" s="129"/>
      <c r="N5" s="94">
        <v>7.0000000000000007E-2</v>
      </c>
      <c r="O5" s="129"/>
      <c r="P5" s="95">
        <v>1</v>
      </c>
      <c r="Q5" s="96"/>
      <c r="R5" s="97"/>
      <c r="S5" s="97"/>
    </row>
    <row r="6" spans="1:19" x14ac:dyDescent="0.35">
      <c r="A6" s="98" t="s">
        <v>21</v>
      </c>
      <c r="B6" s="99" t="s">
        <v>80</v>
      </c>
      <c r="C6" s="100">
        <f>4612+21680+1243+13162</f>
        <v>40697</v>
      </c>
      <c r="D6" s="100"/>
      <c r="E6" s="100"/>
      <c r="F6" s="100">
        <f>6055+1533</f>
        <v>7588</v>
      </c>
      <c r="G6" s="100"/>
      <c r="H6" s="100"/>
      <c r="I6" s="100"/>
      <c r="J6" s="101"/>
      <c r="K6" s="100"/>
      <c r="L6" s="102"/>
      <c r="M6" s="130"/>
      <c r="N6" s="103">
        <v>0.05</v>
      </c>
      <c r="O6" s="130"/>
      <c r="P6" s="104">
        <v>0.65</v>
      </c>
      <c r="Q6" s="105"/>
      <c r="R6" s="106"/>
      <c r="S6" s="106"/>
    </row>
    <row r="7" spans="1:19" x14ac:dyDescent="0.35">
      <c r="A7" s="89" t="s">
        <v>138</v>
      </c>
      <c r="B7" s="107" t="s">
        <v>64</v>
      </c>
      <c r="C7" s="100"/>
      <c r="D7" s="100">
        <f>239+664+45.62+80</f>
        <v>1028.6199999999999</v>
      </c>
      <c r="E7" s="100"/>
      <c r="F7" s="100"/>
      <c r="G7" s="100">
        <f>9+9+21+19+60+2+19+18</f>
        <v>157</v>
      </c>
      <c r="H7" s="100"/>
      <c r="I7" s="100"/>
      <c r="J7" s="101">
        <f>7+15+22+6</f>
        <v>50</v>
      </c>
      <c r="K7" s="100"/>
      <c r="L7" s="102"/>
      <c r="M7" s="130"/>
      <c r="N7" s="103">
        <v>0</v>
      </c>
      <c r="O7" s="130"/>
      <c r="P7" s="104">
        <v>1</v>
      </c>
      <c r="Q7" s="105"/>
      <c r="R7" s="106"/>
      <c r="S7" s="106"/>
    </row>
    <row r="8" spans="1:19" x14ac:dyDescent="0.35">
      <c r="A8" s="89" t="s">
        <v>22</v>
      </c>
      <c r="B8" s="107" t="s">
        <v>81</v>
      </c>
      <c r="C8" s="100">
        <f>7555+2388+666</f>
        <v>10609</v>
      </c>
      <c r="D8" s="100"/>
      <c r="E8" s="100"/>
      <c r="F8" s="100">
        <f>6055+1533</f>
        <v>7588</v>
      </c>
      <c r="G8" s="100"/>
      <c r="H8" s="100"/>
      <c r="I8" s="100"/>
      <c r="J8" s="101"/>
      <c r="K8" s="100"/>
      <c r="L8" s="102"/>
      <c r="M8" s="130"/>
      <c r="N8" s="103">
        <v>0.12</v>
      </c>
      <c r="O8" s="130"/>
      <c r="P8" s="104">
        <v>0.9</v>
      </c>
      <c r="Q8" s="105"/>
      <c r="R8" s="106"/>
      <c r="S8" s="106"/>
    </row>
    <row r="9" spans="1:19" x14ac:dyDescent="0.35">
      <c r="A9" s="89" t="s">
        <v>68</v>
      </c>
      <c r="B9" s="107" t="s">
        <v>82</v>
      </c>
      <c r="C9" s="100"/>
      <c r="D9" s="100"/>
      <c r="E9" s="100"/>
      <c r="F9" s="100"/>
      <c r="G9" s="100"/>
      <c r="H9" s="100"/>
      <c r="I9" s="100"/>
      <c r="J9" s="101"/>
      <c r="K9" s="100"/>
      <c r="L9" s="102"/>
      <c r="M9" s="103"/>
      <c r="N9" s="103"/>
      <c r="O9" s="103"/>
      <c r="P9" s="104">
        <v>1</v>
      </c>
      <c r="Q9" s="105"/>
      <c r="R9" s="106"/>
      <c r="S9" s="106"/>
    </row>
    <row r="10" spans="1:19" x14ac:dyDescent="0.35">
      <c r="A10" s="98" t="s">
        <v>139</v>
      </c>
      <c r="B10" s="107" t="s">
        <v>157</v>
      </c>
      <c r="C10" s="100"/>
      <c r="D10" s="100"/>
      <c r="E10" s="100"/>
      <c r="F10" s="100"/>
      <c r="G10" s="100"/>
      <c r="H10" s="100"/>
      <c r="I10" s="100"/>
      <c r="J10" s="101"/>
      <c r="K10" s="100"/>
      <c r="L10" s="102"/>
      <c r="M10" s="103"/>
      <c r="N10" s="103"/>
      <c r="O10" s="103"/>
      <c r="P10" s="104">
        <v>1</v>
      </c>
      <c r="Q10" s="108"/>
      <c r="R10" s="109"/>
      <c r="S10" s="109"/>
    </row>
    <row r="11" spans="1:19" x14ac:dyDescent="0.35">
      <c r="A11" s="89" t="s">
        <v>86</v>
      </c>
      <c r="B11" s="107" t="s">
        <v>157</v>
      </c>
      <c r="C11" s="100"/>
      <c r="D11" s="100"/>
      <c r="E11" s="100"/>
      <c r="F11" s="100"/>
      <c r="G11" s="100"/>
      <c r="H11" s="100"/>
      <c r="I11" s="100"/>
      <c r="J11" s="101"/>
      <c r="K11" s="100"/>
      <c r="L11" s="102"/>
      <c r="M11" s="103"/>
      <c r="N11" s="103"/>
      <c r="O11" s="103"/>
      <c r="P11" s="104">
        <v>1</v>
      </c>
      <c r="Q11" s="108"/>
      <c r="R11" s="109"/>
      <c r="S11" s="109"/>
    </row>
    <row r="12" spans="1:19" x14ac:dyDescent="0.35">
      <c r="A12" s="89" t="s">
        <v>140</v>
      </c>
      <c r="B12" s="107" t="s">
        <v>158</v>
      </c>
      <c r="C12" s="100"/>
      <c r="D12" s="100"/>
      <c r="E12" s="100"/>
      <c r="F12" s="100"/>
      <c r="G12" s="100"/>
      <c r="H12" s="100"/>
      <c r="I12" s="100"/>
      <c r="J12" s="101"/>
      <c r="K12" s="100"/>
      <c r="L12" s="102"/>
      <c r="M12" s="103"/>
      <c r="N12" s="103"/>
      <c r="O12" s="103"/>
      <c r="P12" s="104">
        <v>1</v>
      </c>
      <c r="Q12" s="108"/>
      <c r="R12" s="109"/>
      <c r="S12" s="109"/>
    </row>
    <row r="13" spans="1:19" x14ac:dyDescent="0.35">
      <c r="A13" s="89" t="s">
        <v>101</v>
      </c>
      <c r="B13" s="107" t="s">
        <v>69</v>
      </c>
      <c r="C13" s="100"/>
      <c r="D13" s="100">
        <f>1896.35+1206.81</f>
        <v>3103.16</v>
      </c>
      <c r="E13" s="100"/>
      <c r="F13" s="100"/>
      <c r="G13" s="100"/>
      <c r="H13" s="100"/>
      <c r="I13" s="100"/>
      <c r="J13" s="101"/>
      <c r="K13" s="100"/>
      <c r="L13" s="102">
        <v>151.66999999999999</v>
      </c>
      <c r="M13" s="103"/>
      <c r="N13" s="103"/>
      <c r="O13" s="103"/>
      <c r="P13" s="104">
        <v>1</v>
      </c>
      <c r="Q13" s="108"/>
      <c r="R13" s="109"/>
      <c r="S13" s="109"/>
    </row>
    <row r="14" spans="1:19" x14ac:dyDescent="0.35">
      <c r="A14" s="89" t="s">
        <v>103</v>
      </c>
      <c r="B14" s="107" t="s">
        <v>69</v>
      </c>
      <c r="C14" s="100"/>
      <c r="D14" s="100">
        <f>1836.38+727.71</f>
        <v>2564.09</v>
      </c>
      <c r="E14" s="100"/>
      <c r="F14" s="100"/>
      <c r="G14" s="100"/>
      <c r="H14" s="100"/>
      <c r="I14" s="100"/>
      <c r="J14" s="101"/>
      <c r="K14" s="100"/>
      <c r="L14" s="102">
        <v>151.66999999999999</v>
      </c>
      <c r="M14" s="103"/>
      <c r="N14" s="103"/>
      <c r="O14" s="103"/>
      <c r="P14" s="104">
        <v>1</v>
      </c>
      <c r="Q14" s="108"/>
      <c r="R14" s="110"/>
      <c r="S14" s="110"/>
    </row>
    <row r="15" spans="1:19" x14ac:dyDescent="0.35">
      <c r="A15" s="89" t="s">
        <v>114</v>
      </c>
      <c r="B15" s="107" t="s">
        <v>69</v>
      </c>
      <c r="C15" s="100"/>
      <c r="D15" s="100">
        <f>1860.1+1555.72</f>
        <v>3415.8199999999997</v>
      </c>
      <c r="E15" s="100"/>
      <c r="F15" s="100"/>
      <c r="G15" s="100"/>
      <c r="H15" s="100"/>
      <c r="I15" s="100"/>
      <c r="J15" s="101"/>
      <c r="K15" s="100">
        <f>110+92</f>
        <v>202</v>
      </c>
      <c r="L15" s="102"/>
      <c r="M15" s="103"/>
      <c r="N15" s="103"/>
      <c r="O15" s="103"/>
      <c r="P15" s="104">
        <v>1</v>
      </c>
      <c r="Q15" s="108"/>
      <c r="R15" s="110"/>
      <c r="S15" s="110"/>
    </row>
    <row r="16" spans="1:19" x14ac:dyDescent="0.35">
      <c r="A16" s="89" t="s">
        <v>104</v>
      </c>
      <c r="B16" s="107" t="s">
        <v>69</v>
      </c>
      <c r="C16" s="100"/>
      <c r="D16" s="100">
        <f>1836.38+727.71</f>
        <v>2564.09</v>
      </c>
      <c r="E16" s="100"/>
      <c r="F16" s="100"/>
      <c r="G16" s="100"/>
      <c r="H16" s="100"/>
      <c r="I16" s="100"/>
      <c r="J16" s="101"/>
      <c r="K16" s="100"/>
      <c r="L16" s="102">
        <v>151.66999999999999</v>
      </c>
      <c r="M16" s="103"/>
      <c r="N16" s="103"/>
      <c r="O16" s="103"/>
      <c r="P16" s="104">
        <v>1</v>
      </c>
      <c r="Q16" s="108"/>
      <c r="R16" s="109"/>
      <c r="S16" s="109"/>
    </row>
    <row r="17" spans="1:19" x14ac:dyDescent="0.35">
      <c r="A17" s="89" t="s">
        <v>105</v>
      </c>
      <c r="B17" s="107" t="s">
        <v>69</v>
      </c>
      <c r="C17" s="100"/>
      <c r="D17" s="100">
        <f>1928.2+875.2</f>
        <v>2803.4</v>
      </c>
      <c r="E17" s="100"/>
      <c r="F17" s="100"/>
      <c r="G17" s="100"/>
      <c r="H17" s="100"/>
      <c r="I17" s="100"/>
      <c r="J17" s="101"/>
      <c r="K17" s="100"/>
      <c r="L17" s="102">
        <v>151.66999999999999</v>
      </c>
      <c r="M17" s="103"/>
      <c r="N17" s="103"/>
      <c r="O17" s="103"/>
      <c r="P17" s="104">
        <v>1</v>
      </c>
      <c r="Q17" s="108"/>
      <c r="R17" s="109"/>
      <c r="S17" s="109"/>
    </row>
    <row r="18" spans="1:19" ht="16" x14ac:dyDescent="0.35">
      <c r="A18" s="111" t="s">
        <v>135</v>
      </c>
      <c r="B18" s="107" t="s">
        <v>71</v>
      </c>
      <c r="C18" s="100"/>
      <c r="D18" s="100">
        <f>132.92+550</f>
        <v>682.92</v>
      </c>
      <c r="E18" s="100"/>
      <c r="F18" s="100"/>
      <c r="G18" s="100"/>
      <c r="H18" s="100">
        <f>9+18</f>
        <v>27</v>
      </c>
      <c r="I18" s="100"/>
      <c r="J18" s="101">
        <f>7+6</f>
        <v>13</v>
      </c>
      <c r="K18" s="100"/>
      <c r="L18" s="102"/>
      <c r="M18" s="103"/>
      <c r="N18" s="103"/>
      <c r="O18" s="103"/>
      <c r="P18" s="104">
        <v>1</v>
      </c>
      <c r="Q18" s="105"/>
      <c r="R18" s="106"/>
      <c r="S18" s="106"/>
    </row>
    <row r="19" spans="1:19" x14ac:dyDescent="0.35">
      <c r="A19" s="111" t="s">
        <v>147</v>
      </c>
      <c r="B19" s="107" t="s">
        <v>91</v>
      </c>
      <c r="C19" s="100"/>
      <c r="D19" s="100">
        <v>3451</v>
      </c>
      <c r="E19" s="100"/>
      <c r="F19" s="100"/>
      <c r="G19" s="100"/>
      <c r="H19" s="101"/>
      <c r="I19" s="101">
        <v>19</v>
      </c>
      <c r="J19" s="101">
        <v>15</v>
      </c>
      <c r="K19" s="100"/>
      <c r="L19" s="102"/>
      <c r="M19" s="103"/>
      <c r="N19" s="103"/>
      <c r="O19" s="103"/>
      <c r="P19" s="104">
        <v>1</v>
      </c>
      <c r="Q19" s="105"/>
      <c r="R19" s="106"/>
      <c r="S19" s="106"/>
    </row>
    <row r="20" spans="1:19" x14ac:dyDescent="0.35">
      <c r="A20" s="89" t="s">
        <v>116</v>
      </c>
      <c r="B20" s="107" t="s">
        <v>64</v>
      </c>
      <c r="C20" s="100"/>
      <c r="D20" s="100">
        <f>500+1664+575</f>
        <v>2739</v>
      </c>
      <c r="E20" s="100"/>
      <c r="F20" s="100"/>
      <c r="G20" s="100">
        <f>18+19+21+21+18</f>
        <v>97</v>
      </c>
      <c r="H20" s="100"/>
      <c r="I20" s="100"/>
      <c r="J20" s="101">
        <f>7+15+6</f>
        <v>28</v>
      </c>
      <c r="K20" s="100"/>
      <c r="L20" s="102"/>
      <c r="M20" s="103"/>
      <c r="N20" s="103"/>
      <c r="O20" s="103"/>
      <c r="P20" s="104">
        <v>1</v>
      </c>
      <c r="Q20" s="105"/>
      <c r="R20" s="106"/>
      <c r="S20" s="106"/>
    </row>
    <row r="21" spans="1:19" ht="15.75" thickBot="1" x14ac:dyDescent="0.3"/>
    <row r="22" spans="1:19" x14ac:dyDescent="0.35">
      <c r="B22" s="159" t="s">
        <v>56</v>
      </c>
      <c r="C22" s="160"/>
      <c r="D22" s="160"/>
      <c r="E22" s="160"/>
      <c r="F22" s="160"/>
      <c r="G22" s="160"/>
      <c r="H22" s="160"/>
      <c r="I22" s="161"/>
    </row>
    <row r="23" spans="1:19" x14ac:dyDescent="0.35">
      <c r="B23" s="162"/>
      <c r="C23" s="163"/>
      <c r="D23" s="163"/>
      <c r="E23" s="163"/>
      <c r="F23" s="163"/>
      <c r="G23" s="163"/>
      <c r="H23" s="163"/>
      <c r="I23" s="164"/>
    </row>
    <row r="24" spans="1:19" ht="15" thickBot="1" x14ac:dyDescent="0.4">
      <c r="A24" s="9"/>
      <c r="B24" s="165" t="s">
        <v>10</v>
      </c>
      <c r="C24" s="166"/>
      <c r="D24" s="166"/>
      <c r="E24" s="166"/>
      <c r="F24" s="166"/>
      <c r="G24" s="166"/>
      <c r="H24" s="166"/>
      <c r="I24" s="167"/>
    </row>
    <row r="25" spans="1:19" ht="28.5" thickBot="1" x14ac:dyDescent="0.4">
      <c r="A25" s="9"/>
      <c r="B25" s="10" t="s">
        <v>62</v>
      </c>
      <c r="C25" s="10" t="s">
        <v>57</v>
      </c>
      <c r="D25" s="10" t="s">
        <v>75</v>
      </c>
      <c r="E25" s="11" t="s">
        <v>126</v>
      </c>
      <c r="F25" s="10" t="s">
        <v>73</v>
      </c>
      <c r="G25" s="11" t="s">
        <v>74</v>
      </c>
      <c r="H25" s="11" t="s">
        <v>124</v>
      </c>
      <c r="I25" s="11" t="s">
        <v>137</v>
      </c>
    </row>
    <row r="26" spans="1:19" x14ac:dyDescent="0.35">
      <c r="A26" s="17" t="s">
        <v>167</v>
      </c>
      <c r="B26" s="15" t="s">
        <v>136</v>
      </c>
      <c r="C26" s="19"/>
      <c r="D26" s="19"/>
      <c r="E26" s="133"/>
      <c r="F26" s="12">
        <v>1</v>
      </c>
      <c r="G26" s="19"/>
      <c r="H26" s="13">
        <v>6300</v>
      </c>
      <c r="I26" s="16"/>
    </row>
    <row r="27" spans="1:19" x14ac:dyDescent="0.35">
      <c r="A27" s="18" t="s">
        <v>168</v>
      </c>
      <c r="B27" s="15" t="s">
        <v>136</v>
      </c>
      <c r="C27" s="20"/>
      <c r="D27" s="20"/>
      <c r="E27" s="131"/>
      <c r="F27" s="12">
        <v>1</v>
      </c>
      <c r="G27" s="13"/>
      <c r="H27" s="13">
        <v>6300</v>
      </c>
      <c r="I27" s="16"/>
    </row>
    <row r="28" spans="1:19" x14ac:dyDescent="0.35">
      <c r="A28" s="17" t="s">
        <v>159</v>
      </c>
      <c r="B28" s="15" t="s">
        <v>136</v>
      </c>
      <c r="C28" s="20"/>
      <c r="D28" s="20"/>
      <c r="E28" s="133"/>
      <c r="F28" s="12">
        <v>1</v>
      </c>
      <c r="G28" s="13"/>
      <c r="H28" s="13">
        <v>6300</v>
      </c>
      <c r="I28" s="16"/>
    </row>
    <row r="29" spans="1:19" x14ac:dyDescent="0.35">
      <c r="A29" s="18" t="s">
        <v>160</v>
      </c>
      <c r="B29" s="15" t="s">
        <v>136</v>
      </c>
      <c r="C29" s="20"/>
      <c r="D29" s="20"/>
      <c r="E29" s="131"/>
      <c r="F29" s="12">
        <v>1</v>
      </c>
      <c r="G29" s="13"/>
      <c r="H29" s="13">
        <v>6300</v>
      </c>
      <c r="I29" s="16"/>
    </row>
    <row r="30" spans="1:19" x14ac:dyDescent="0.35">
      <c r="A30" s="17" t="s">
        <v>21</v>
      </c>
      <c r="B30" s="15" t="s">
        <v>136</v>
      </c>
      <c r="C30" s="13">
        <f>+C6</f>
        <v>40697</v>
      </c>
      <c r="D30" s="131"/>
      <c r="E30" s="13"/>
      <c r="F30" s="14">
        <v>0.35</v>
      </c>
      <c r="G30" s="131"/>
      <c r="H30" s="13">
        <v>6300</v>
      </c>
      <c r="I30" s="16"/>
    </row>
    <row r="31" spans="1:19" x14ac:dyDescent="0.35">
      <c r="A31" s="17" t="s">
        <v>22</v>
      </c>
      <c r="B31" s="15" t="s">
        <v>136</v>
      </c>
      <c r="C31" s="13">
        <f>+C8</f>
        <v>10609</v>
      </c>
      <c r="D31" s="131"/>
      <c r="E31" s="13"/>
      <c r="F31" s="14">
        <v>0.1</v>
      </c>
      <c r="G31" s="131"/>
      <c r="H31" s="13">
        <v>6300</v>
      </c>
      <c r="I31" s="16"/>
    </row>
    <row r="32" spans="1:19" x14ac:dyDescent="0.35">
      <c r="A32" s="21" t="s">
        <v>30</v>
      </c>
      <c r="B32" s="15" t="s">
        <v>136</v>
      </c>
      <c r="C32" s="13">
        <f>3174+3926</f>
        <v>7100</v>
      </c>
      <c r="D32" s="13"/>
      <c r="E32" s="13"/>
      <c r="F32" s="14">
        <v>1</v>
      </c>
      <c r="G32" s="13"/>
      <c r="H32" s="13">
        <v>6300</v>
      </c>
      <c r="I32" s="16"/>
    </row>
    <row r="33" spans="1:9" x14ac:dyDescent="0.35">
      <c r="A33" s="21" t="s">
        <v>46</v>
      </c>
      <c r="B33" s="15" t="s">
        <v>136</v>
      </c>
      <c r="C33" s="13">
        <v>1552</v>
      </c>
      <c r="D33" s="13"/>
      <c r="E33" s="13"/>
      <c r="F33" s="14">
        <v>1</v>
      </c>
      <c r="G33" s="13"/>
      <c r="H33" s="13">
        <v>6300</v>
      </c>
      <c r="I33" s="16"/>
    </row>
    <row r="34" spans="1:9" x14ac:dyDescent="0.35">
      <c r="A34" s="21" t="s">
        <v>31</v>
      </c>
      <c r="B34" s="15" t="s">
        <v>136</v>
      </c>
      <c r="C34" s="13">
        <v>0</v>
      </c>
      <c r="D34" s="13"/>
      <c r="E34" s="13"/>
      <c r="F34" s="14">
        <v>1</v>
      </c>
      <c r="G34" s="13"/>
      <c r="H34" s="13">
        <v>6300</v>
      </c>
      <c r="I34" s="16"/>
    </row>
    <row r="35" spans="1:9" x14ac:dyDescent="0.35">
      <c r="A35" s="21" t="s">
        <v>96</v>
      </c>
      <c r="B35" s="15" t="s">
        <v>136</v>
      </c>
      <c r="C35" s="13">
        <f>957+5965+4925+1474+12749</f>
        <v>26070</v>
      </c>
      <c r="D35" s="13"/>
      <c r="E35" s="13"/>
      <c r="F35" s="14">
        <v>1</v>
      </c>
      <c r="G35" s="13"/>
      <c r="H35" s="13">
        <v>6300</v>
      </c>
      <c r="I35" s="16"/>
    </row>
    <row r="36" spans="1:9" x14ac:dyDescent="0.35">
      <c r="A36" s="21" t="s">
        <v>32</v>
      </c>
      <c r="B36" s="15" t="s">
        <v>136</v>
      </c>
      <c r="C36" s="13">
        <f>5126+1701</f>
        <v>6827</v>
      </c>
      <c r="D36" s="13"/>
      <c r="E36" s="13"/>
      <c r="F36" s="14">
        <v>1</v>
      </c>
      <c r="G36" s="13"/>
      <c r="H36" s="13">
        <v>6300</v>
      </c>
      <c r="I36" s="16"/>
    </row>
    <row r="37" spans="1:9" x14ac:dyDescent="0.35">
      <c r="A37" s="21" t="s">
        <v>39</v>
      </c>
      <c r="B37" s="15" t="s">
        <v>136</v>
      </c>
      <c r="C37" s="13">
        <f>197+388</f>
        <v>585</v>
      </c>
      <c r="D37" s="13"/>
      <c r="E37" s="13"/>
      <c r="F37" s="14">
        <v>1</v>
      </c>
      <c r="G37" s="13"/>
      <c r="H37" s="13">
        <v>6300</v>
      </c>
      <c r="I37" s="16"/>
    </row>
    <row r="38" spans="1:9" x14ac:dyDescent="0.35">
      <c r="A38" s="21" t="s">
        <v>34</v>
      </c>
      <c r="B38" s="15" t="s">
        <v>136</v>
      </c>
      <c r="C38" s="13">
        <f>5926+333+78</f>
        <v>6337</v>
      </c>
      <c r="D38" s="13"/>
      <c r="E38" s="13"/>
      <c r="F38" s="14">
        <v>1</v>
      </c>
      <c r="G38" s="13"/>
      <c r="H38" s="13">
        <v>6300</v>
      </c>
      <c r="I38" s="16"/>
    </row>
    <row r="39" spans="1:9" x14ac:dyDescent="0.35">
      <c r="A39" s="21" t="s">
        <v>35</v>
      </c>
      <c r="B39" s="15" t="s">
        <v>136</v>
      </c>
      <c r="C39" s="13">
        <f>21+30</f>
        <v>51</v>
      </c>
      <c r="D39" s="13"/>
      <c r="E39" s="13"/>
      <c r="F39" s="14">
        <v>1</v>
      </c>
      <c r="G39" s="13"/>
      <c r="H39" s="13">
        <v>6300</v>
      </c>
      <c r="I39" s="16"/>
    </row>
    <row r="40" spans="1:9" x14ac:dyDescent="0.35">
      <c r="A40" s="21" t="s">
        <v>36</v>
      </c>
      <c r="B40" s="15" t="s">
        <v>136</v>
      </c>
      <c r="C40" s="13">
        <f>532+82</f>
        <v>614</v>
      </c>
      <c r="D40" s="13"/>
      <c r="E40" s="13"/>
      <c r="F40" s="14">
        <v>0.95</v>
      </c>
      <c r="G40" s="131"/>
      <c r="H40" s="13">
        <v>6300</v>
      </c>
      <c r="I40" s="16"/>
    </row>
    <row r="41" spans="1:9" x14ac:dyDescent="0.35">
      <c r="A41" s="21" t="s">
        <v>37</v>
      </c>
      <c r="B41" s="15" t="s">
        <v>136</v>
      </c>
      <c r="C41" s="13">
        <f>1251+3374+316+286+284</f>
        <v>5511</v>
      </c>
      <c r="D41" s="13"/>
      <c r="E41" s="13"/>
      <c r="F41" s="14">
        <v>1</v>
      </c>
      <c r="G41" s="13"/>
      <c r="H41" s="13">
        <v>6300</v>
      </c>
      <c r="I41" s="16"/>
    </row>
    <row r="42" spans="1:9" x14ac:dyDescent="0.35">
      <c r="A42" s="21" t="s">
        <v>38</v>
      </c>
      <c r="B42" s="15" t="s">
        <v>136</v>
      </c>
      <c r="C42" s="13">
        <v>170</v>
      </c>
      <c r="D42" s="13"/>
      <c r="E42" s="13"/>
      <c r="F42" s="14">
        <v>1</v>
      </c>
      <c r="G42" s="13"/>
      <c r="H42" s="13">
        <v>6300</v>
      </c>
      <c r="I42" s="16"/>
    </row>
    <row r="43" spans="1:9" x14ac:dyDescent="0.35">
      <c r="A43" s="21" t="s">
        <v>33</v>
      </c>
      <c r="B43" s="15" t="s">
        <v>136</v>
      </c>
      <c r="C43" s="13">
        <v>18</v>
      </c>
      <c r="D43" s="13"/>
      <c r="E43" s="13"/>
      <c r="F43" s="14">
        <v>1</v>
      </c>
      <c r="G43" s="13"/>
      <c r="H43" s="13">
        <v>6300</v>
      </c>
      <c r="I43" s="16"/>
    </row>
    <row r="44" spans="1:9" x14ac:dyDescent="0.35">
      <c r="A44" s="21" t="s">
        <v>40</v>
      </c>
      <c r="B44" s="15" t="s">
        <v>136</v>
      </c>
      <c r="C44" s="13">
        <v>13998</v>
      </c>
      <c r="D44" s="13"/>
      <c r="E44" s="13"/>
      <c r="F44" s="14">
        <v>1</v>
      </c>
      <c r="G44" s="13"/>
      <c r="H44" s="13">
        <v>6300</v>
      </c>
      <c r="I44" s="16"/>
    </row>
    <row r="45" spans="1:9" x14ac:dyDescent="0.35">
      <c r="A45" s="21" t="s">
        <v>41</v>
      </c>
      <c r="B45" s="15" t="s">
        <v>136</v>
      </c>
      <c r="C45" s="13">
        <v>85847</v>
      </c>
      <c r="D45" s="13"/>
      <c r="E45" s="13"/>
      <c r="F45" s="14">
        <v>1</v>
      </c>
      <c r="G45" s="13"/>
      <c r="H45" s="13">
        <v>6300</v>
      </c>
      <c r="I45" s="16"/>
    </row>
    <row r="46" spans="1:9" x14ac:dyDescent="0.35">
      <c r="A46" s="21" t="s">
        <v>42</v>
      </c>
      <c r="B46" s="15" t="s">
        <v>136</v>
      </c>
      <c r="C46" s="13">
        <v>795</v>
      </c>
      <c r="D46" s="13"/>
      <c r="E46" s="13"/>
      <c r="F46" s="14">
        <v>1</v>
      </c>
      <c r="G46" s="13"/>
      <c r="H46" s="13">
        <v>6300</v>
      </c>
      <c r="I46" s="16"/>
    </row>
    <row r="47" spans="1:9" x14ac:dyDescent="0.35">
      <c r="C47" s="132"/>
    </row>
  </sheetData>
  <mergeCells count="4">
    <mergeCell ref="B22:I23"/>
    <mergeCell ref="B24:I24"/>
    <mergeCell ref="B1:S2"/>
    <mergeCell ref="B3:S3"/>
  </mergeCells>
  <phoneticPr fontId="8" type="noConversion"/>
  <pageMargins left="0.15041666666666667" right="0.22694444444444445" top="1" bottom="1" header="0.5" footer="0.5"/>
  <pageSetup paperSize="9" scale="5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C62"/>
  <sheetViews>
    <sheetView zoomScale="150" zoomScaleNormal="150" zoomScalePageLayoutView="130" workbookViewId="0">
      <selection activeCell="A11" sqref="A11"/>
    </sheetView>
  </sheetViews>
  <sheetFormatPr baseColWidth="10" defaultRowHeight="14.5" x14ac:dyDescent="0.35"/>
  <cols>
    <col min="1" max="1" width="33.453125" customWidth="1"/>
    <col min="2" max="2" width="9.81640625" bestFit="1" customWidth="1"/>
    <col min="3" max="3" width="46.81640625" bestFit="1" customWidth="1"/>
    <col min="6" max="6" width="49.1796875" bestFit="1" customWidth="1"/>
    <col min="7" max="7" width="54.7265625" bestFit="1" customWidth="1"/>
    <col min="8" max="8" width="19.26953125" bestFit="1" customWidth="1"/>
    <col min="9" max="9" width="36.1796875" customWidth="1"/>
    <col min="10" max="10" width="26.7265625" customWidth="1"/>
    <col min="11" max="11" width="23.1796875" customWidth="1"/>
    <col min="12" max="13" width="21.7265625" customWidth="1"/>
    <col min="14" max="14" width="26.81640625" customWidth="1"/>
    <col min="15" max="15" width="19.81640625" customWidth="1"/>
    <col min="16" max="16" width="19.26953125" customWidth="1"/>
    <col min="17" max="17" width="19.81640625" customWidth="1"/>
    <col min="18" max="18" width="17.26953125" customWidth="1"/>
    <col min="19" max="19" width="12.7265625" customWidth="1"/>
    <col min="20" max="20" width="21.1796875" bestFit="1" customWidth="1"/>
    <col min="21" max="21" width="21.81640625" customWidth="1"/>
  </cols>
  <sheetData>
    <row r="1" spans="1:3" ht="15" customHeight="1" x14ac:dyDescent="0.35">
      <c r="A1" s="170" t="s">
        <v>76</v>
      </c>
      <c r="B1" s="171"/>
      <c r="C1" s="180"/>
    </row>
    <row r="2" spans="1:3" ht="30" customHeight="1" x14ac:dyDescent="0.35">
      <c r="A2" s="172"/>
      <c r="B2" s="173"/>
      <c r="C2" s="180"/>
    </row>
    <row r="3" spans="1:3" ht="15" customHeight="1" x14ac:dyDescent="0.35">
      <c r="A3" s="39" t="s">
        <v>13</v>
      </c>
      <c r="B3" s="40" t="s">
        <v>77</v>
      </c>
      <c r="C3" s="180"/>
    </row>
    <row r="4" spans="1:3" x14ac:dyDescent="0.35">
      <c r="A4" s="39" t="s">
        <v>12</v>
      </c>
      <c r="B4" s="41" t="s">
        <v>78</v>
      </c>
      <c r="C4" s="180"/>
    </row>
    <row r="5" spans="1:3" ht="15" customHeight="1" x14ac:dyDescent="0.35">
      <c r="A5" s="39" t="s">
        <v>4</v>
      </c>
      <c r="B5" s="40" t="s">
        <v>166</v>
      </c>
      <c r="C5" s="180"/>
    </row>
    <row r="6" spans="1:3" ht="15" customHeight="1" x14ac:dyDescent="0.35">
      <c r="A6" s="39"/>
      <c r="B6" s="40"/>
      <c r="C6" s="180"/>
    </row>
    <row r="7" spans="1:3" ht="15" customHeight="1" x14ac:dyDescent="0.35">
      <c r="A7" s="39" t="s">
        <v>0</v>
      </c>
      <c r="B7" s="40" t="s">
        <v>1</v>
      </c>
      <c r="C7" s="180"/>
    </row>
    <row r="8" spans="1:3" ht="15" customHeight="1" x14ac:dyDescent="0.35">
      <c r="A8" s="39" t="s">
        <v>2</v>
      </c>
      <c r="B8" s="40">
        <v>9</v>
      </c>
      <c r="C8" s="180"/>
    </row>
    <row r="9" spans="1:3" ht="15" customHeight="1" x14ac:dyDescent="0.35">
      <c r="A9" s="39" t="s">
        <v>16</v>
      </c>
      <c r="B9" s="40">
        <v>7</v>
      </c>
      <c r="C9" s="180"/>
    </row>
    <row r="10" spans="1:3" ht="15" customHeight="1" x14ac:dyDescent="0.35">
      <c r="A10" s="39" t="s">
        <v>17</v>
      </c>
      <c r="B10" s="40">
        <v>6</v>
      </c>
      <c r="C10" s="180"/>
    </row>
    <row r="11" spans="1:3" ht="15" customHeight="1" x14ac:dyDescent="0.35">
      <c r="A11" s="39" t="s">
        <v>117</v>
      </c>
      <c r="B11" s="40">
        <f>+B10*(B8+B14+B15)</f>
        <v>108</v>
      </c>
      <c r="C11" s="180"/>
    </row>
    <row r="12" spans="1:3" ht="15" customHeight="1" x14ac:dyDescent="0.35">
      <c r="A12" s="39" t="s">
        <v>18</v>
      </c>
      <c r="B12" s="40">
        <f>+(B9-1)*2*(B8+B14+B15)</f>
        <v>216</v>
      </c>
      <c r="C12" s="180"/>
    </row>
    <row r="13" spans="1:3" ht="15" customHeight="1" x14ac:dyDescent="0.35">
      <c r="A13" s="39"/>
      <c r="B13" s="40"/>
      <c r="C13" s="180"/>
    </row>
    <row r="14" spans="1:3" ht="17.149999999999999" customHeight="1" x14ac:dyDescent="0.35">
      <c r="A14" s="39" t="s">
        <v>3</v>
      </c>
      <c r="B14" s="40">
        <v>8</v>
      </c>
      <c r="C14" s="180"/>
    </row>
    <row r="15" spans="1:3" ht="18" customHeight="1" x14ac:dyDescent="0.35">
      <c r="A15" s="39" t="s">
        <v>43</v>
      </c>
      <c r="B15" s="40">
        <v>1</v>
      </c>
      <c r="C15" s="180"/>
    </row>
    <row r="16" spans="1:3" x14ac:dyDescent="0.35">
      <c r="A16" s="39" t="s">
        <v>14</v>
      </c>
      <c r="B16" s="40">
        <v>3</v>
      </c>
      <c r="C16" s="180"/>
    </row>
    <row r="17" spans="1:3" ht="15" customHeight="1" x14ac:dyDescent="0.35">
      <c r="A17" s="174" t="s">
        <v>5</v>
      </c>
      <c r="B17" s="175"/>
      <c r="C17" s="180"/>
    </row>
    <row r="18" spans="1:3" ht="15" customHeight="1" thickBot="1" x14ac:dyDescent="0.4">
      <c r="A18" s="176"/>
      <c r="B18" s="177"/>
      <c r="C18" s="181"/>
    </row>
    <row r="19" spans="1:3" ht="10" customHeight="1" x14ac:dyDescent="0.35">
      <c r="A19" s="42" t="s">
        <v>9</v>
      </c>
      <c r="B19" s="43"/>
      <c r="C19" s="44" t="s">
        <v>47</v>
      </c>
    </row>
    <row r="20" spans="1:3" ht="11.15" customHeight="1" x14ac:dyDescent="0.35">
      <c r="A20" s="45" t="s">
        <v>20</v>
      </c>
      <c r="B20" s="134"/>
      <c r="C20" s="46" t="s">
        <v>79</v>
      </c>
    </row>
    <row r="21" spans="1:3" ht="11.15" customHeight="1" x14ac:dyDescent="0.35">
      <c r="A21" s="45" t="s">
        <v>44</v>
      </c>
      <c r="B21" s="135"/>
      <c r="C21" s="46" t="s">
        <v>97</v>
      </c>
    </row>
    <row r="22" spans="1:3" ht="11.15" customHeight="1" x14ac:dyDescent="0.35">
      <c r="A22" s="45" t="s">
        <v>6</v>
      </c>
      <c r="B22" s="135"/>
      <c r="C22" s="46" t="s">
        <v>49</v>
      </c>
    </row>
    <row r="23" spans="1:3" ht="11.15" customHeight="1" x14ac:dyDescent="0.35">
      <c r="A23" s="45" t="s">
        <v>45</v>
      </c>
      <c r="B23" s="135"/>
      <c r="C23" s="46" t="s">
        <v>98</v>
      </c>
    </row>
    <row r="24" spans="1:3" ht="11.15" customHeight="1" x14ac:dyDescent="0.35">
      <c r="A24" s="45" t="s">
        <v>19</v>
      </c>
      <c r="B24" s="135"/>
      <c r="C24" s="46" t="s">
        <v>83</v>
      </c>
    </row>
    <row r="25" spans="1:3" ht="11.15" customHeight="1" x14ac:dyDescent="0.35">
      <c r="A25" s="45" t="s">
        <v>146</v>
      </c>
      <c r="B25" s="135"/>
      <c r="C25" s="46" t="s">
        <v>53</v>
      </c>
    </row>
    <row r="26" spans="1:3" ht="10" customHeight="1" x14ac:dyDescent="0.35">
      <c r="A26" s="45" t="s">
        <v>144</v>
      </c>
      <c r="B26" s="135"/>
      <c r="C26" s="46" t="s">
        <v>54</v>
      </c>
    </row>
    <row r="27" spans="1:3" ht="11.15" customHeight="1" x14ac:dyDescent="0.35">
      <c r="A27" s="45" t="s">
        <v>145</v>
      </c>
      <c r="B27" s="135"/>
      <c r="C27" s="46" t="s">
        <v>55</v>
      </c>
    </row>
    <row r="28" spans="1:3" ht="11.15" customHeight="1" x14ac:dyDescent="0.35">
      <c r="A28" s="45" t="s">
        <v>118</v>
      </c>
      <c r="B28" s="134"/>
      <c r="C28" s="46" t="s">
        <v>51</v>
      </c>
    </row>
    <row r="29" spans="1:3" ht="11.15" customHeight="1" x14ac:dyDescent="0.35">
      <c r="A29" s="45" t="s">
        <v>7</v>
      </c>
      <c r="B29" s="135"/>
      <c r="C29" s="46" t="s">
        <v>52</v>
      </c>
    </row>
    <row r="30" spans="1:3" ht="11.15" customHeight="1" x14ac:dyDescent="0.35">
      <c r="A30" s="47" t="s">
        <v>8</v>
      </c>
      <c r="B30" s="136"/>
      <c r="C30" s="48"/>
    </row>
    <row r="31" spans="1:3" ht="11.15" customHeight="1" x14ac:dyDescent="0.25">
      <c r="A31" s="7"/>
      <c r="B31" s="137"/>
      <c r="C31" s="30"/>
    </row>
    <row r="32" spans="1:3" ht="11.15" customHeight="1" x14ac:dyDescent="0.35">
      <c r="A32" s="49" t="s">
        <v>10</v>
      </c>
      <c r="B32" s="136"/>
      <c r="C32" s="48"/>
    </row>
    <row r="33" spans="1:3" ht="11.15" customHeight="1" x14ac:dyDescent="0.35">
      <c r="A33" s="50" t="s">
        <v>28</v>
      </c>
      <c r="B33" s="135"/>
      <c r="C33" s="46" t="s">
        <v>128</v>
      </c>
    </row>
    <row r="34" spans="1:3" ht="11.15" customHeight="1" x14ac:dyDescent="0.35">
      <c r="A34" s="50" t="s">
        <v>29</v>
      </c>
      <c r="B34" s="135"/>
      <c r="C34" s="46" t="s">
        <v>129</v>
      </c>
    </row>
    <row r="35" spans="1:3" ht="10" customHeight="1" x14ac:dyDescent="0.35">
      <c r="A35" s="45" t="s">
        <v>23</v>
      </c>
      <c r="B35" s="135"/>
      <c r="C35" s="51" t="s">
        <v>130</v>
      </c>
    </row>
    <row r="36" spans="1:3" ht="11.15" customHeight="1" x14ac:dyDescent="0.35">
      <c r="A36" s="50" t="s">
        <v>24</v>
      </c>
      <c r="B36" s="135"/>
      <c r="C36" s="51" t="s">
        <v>131</v>
      </c>
    </row>
    <row r="37" spans="1:3" ht="11.15" customHeight="1" x14ac:dyDescent="0.35">
      <c r="A37" s="50" t="s">
        <v>26</v>
      </c>
      <c r="B37" s="135"/>
      <c r="C37" s="51" t="s">
        <v>132</v>
      </c>
    </row>
    <row r="38" spans="1:3" ht="10" customHeight="1" x14ac:dyDescent="0.35">
      <c r="A38" s="45" t="s">
        <v>27</v>
      </c>
      <c r="B38" s="135"/>
      <c r="C38" s="51" t="s">
        <v>133</v>
      </c>
    </row>
    <row r="39" spans="1:3" ht="11.15" customHeight="1" x14ac:dyDescent="0.35">
      <c r="A39" s="52" t="s">
        <v>152</v>
      </c>
      <c r="B39" s="135"/>
      <c r="C39" s="178" t="s">
        <v>134</v>
      </c>
    </row>
    <row r="40" spans="1:3" ht="11.15" customHeight="1" x14ac:dyDescent="0.35">
      <c r="A40" s="52" t="s">
        <v>46</v>
      </c>
      <c r="B40" s="135"/>
      <c r="C40" s="178"/>
    </row>
    <row r="41" spans="1:3" ht="11.15" customHeight="1" x14ac:dyDescent="0.35">
      <c r="A41" s="52" t="s">
        <v>31</v>
      </c>
      <c r="B41" s="135"/>
      <c r="C41" s="178"/>
    </row>
    <row r="42" spans="1:3" ht="11.15" customHeight="1" x14ac:dyDescent="0.35">
      <c r="A42" s="52" t="s">
        <v>96</v>
      </c>
      <c r="B42" s="135"/>
      <c r="C42" s="178"/>
    </row>
    <row r="43" spans="1:3" ht="11.15" customHeight="1" x14ac:dyDescent="0.35">
      <c r="A43" s="52" t="s">
        <v>32</v>
      </c>
      <c r="B43" s="135"/>
      <c r="C43" s="178"/>
    </row>
    <row r="44" spans="1:3" ht="11.15" customHeight="1" x14ac:dyDescent="0.35">
      <c r="A44" s="52" t="s">
        <v>39</v>
      </c>
      <c r="B44" s="135"/>
      <c r="C44" s="178"/>
    </row>
    <row r="45" spans="1:3" ht="11.15" customHeight="1" x14ac:dyDescent="0.35">
      <c r="A45" s="52" t="s">
        <v>34</v>
      </c>
      <c r="B45" s="135"/>
      <c r="C45" s="178"/>
    </row>
    <row r="46" spans="1:3" ht="11.15" customHeight="1" x14ac:dyDescent="0.35">
      <c r="A46" s="52" t="s">
        <v>35</v>
      </c>
      <c r="B46" s="135"/>
      <c r="C46" s="178"/>
    </row>
    <row r="47" spans="1:3" ht="11.15" customHeight="1" x14ac:dyDescent="0.35">
      <c r="A47" s="52" t="s">
        <v>36</v>
      </c>
      <c r="B47" s="135"/>
      <c r="C47" s="178"/>
    </row>
    <row r="48" spans="1:3" ht="11.15" customHeight="1" x14ac:dyDescent="0.35">
      <c r="A48" s="52" t="s">
        <v>151</v>
      </c>
      <c r="B48" s="135"/>
      <c r="C48" s="178"/>
    </row>
    <row r="49" spans="1:3" ht="11.15" customHeight="1" x14ac:dyDescent="0.35">
      <c r="A49" s="52" t="s">
        <v>38</v>
      </c>
      <c r="B49" s="135"/>
      <c r="C49" s="178"/>
    </row>
    <row r="50" spans="1:3" ht="11.15" customHeight="1" x14ac:dyDescent="0.35">
      <c r="A50" s="52" t="s">
        <v>33</v>
      </c>
      <c r="B50" s="135"/>
      <c r="C50" s="178"/>
    </row>
    <row r="51" spans="1:3" ht="11.15" customHeight="1" x14ac:dyDescent="0.35">
      <c r="A51" s="52" t="s">
        <v>40</v>
      </c>
      <c r="B51" s="135"/>
      <c r="C51" s="178"/>
    </row>
    <row r="52" spans="1:3" ht="11.15" customHeight="1" x14ac:dyDescent="0.35">
      <c r="A52" s="52" t="s">
        <v>41</v>
      </c>
      <c r="B52" s="135"/>
      <c r="C52" s="178"/>
    </row>
    <row r="53" spans="1:3" ht="10" customHeight="1" thickBot="1" x14ac:dyDescent="0.4">
      <c r="A53" s="53" t="s">
        <v>42</v>
      </c>
      <c r="B53" s="138"/>
      <c r="C53" s="179"/>
    </row>
    <row r="54" spans="1:3" ht="15.75" thickBot="1" x14ac:dyDescent="0.3">
      <c r="B54" s="5"/>
    </row>
    <row r="55" spans="1:3" ht="16.5" thickTop="1" thickBot="1" x14ac:dyDescent="0.3">
      <c r="A55" s="54" t="s">
        <v>11</v>
      </c>
      <c r="B55" s="55"/>
      <c r="C55" s="9"/>
    </row>
    <row r="56" spans="1:3" ht="15.5" thickTop="1" thickBot="1" x14ac:dyDescent="0.4">
      <c r="A56" s="54" t="s">
        <v>119</v>
      </c>
      <c r="B56" s="56"/>
      <c r="C56" s="57"/>
    </row>
    <row r="57" spans="1:3" ht="15.5" thickTop="1" thickBot="1" x14ac:dyDescent="0.4">
      <c r="A57" s="54" t="s">
        <v>120</v>
      </c>
      <c r="B57" s="56"/>
      <c r="C57" s="57"/>
    </row>
    <row r="58" spans="1:3" ht="15.5" thickTop="1" thickBot="1" x14ac:dyDescent="0.4">
      <c r="A58" s="54" t="s">
        <v>121</v>
      </c>
      <c r="B58" s="56"/>
      <c r="C58" s="57"/>
    </row>
    <row r="59" spans="1:3" ht="15.75" thickTop="1" x14ac:dyDescent="0.25"/>
    <row r="61" spans="1:3" ht="15.75" x14ac:dyDescent="0.25">
      <c r="A61" s="38"/>
    </row>
    <row r="62" spans="1:3" ht="15.75" x14ac:dyDescent="0.25">
      <c r="A62" s="38"/>
    </row>
  </sheetData>
  <mergeCells count="4">
    <mergeCell ref="A1:B2"/>
    <mergeCell ref="A17:B18"/>
    <mergeCell ref="C39:C53"/>
    <mergeCell ref="C1:C18"/>
  </mergeCells>
  <phoneticPr fontId="8" type="noConversion"/>
  <dataValidations count="6">
    <dataValidation type="list" allowBlank="1" showInputMessage="1" showErrorMessage="1" sqref="B7">
      <formula1>"Gestion Libre , Prestation Intermédiaire, Pension Complète"</formula1>
    </dataValidation>
    <dataValidation type="list" allowBlank="1" showInputMessage="1" showErrorMessage="1" sqref="B13">
      <formula1>"1 , 2 , 3,4,5,6,7,8,9,10,11,12,13,14,15,16,17,18,19,20"</formula1>
    </dataValidation>
    <dataValidation type="list" allowBlank="1" showInputMessage="1" showErrorMessage="1" sqref="B15:B16">
      <formula1>"0,1 , 2 , 3,4,5,6,7,8,9,10,11,12,13,14,15,16,17,18,19,20"</formula1>
    </dataValidation>
    <dataValidation type="list" allowBlank="1" showInputMessage="1" showErrorMessage="1" sqref="B8">
      <formula1>"1 , 2 , 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B9:B10">
      <formula1>"1 , 2 , 3,4,5,6,7,8,9,10,11,12,13,14,15,16,17,18,19,20,21,22,23,24,25,26,27,28,29,30"</formula1>
    </dataValidation>
    <dataValidation type="list" allowBlank="1" showInputMessage="1" showErrorMessage="1" sqref="B14">
      <formula1>"0,1 , 2 , 3,4,5,6,7,8,9,10,11,12,13,14,15,16,17,18,19,20,21,22,23,24,25,26,27,28,29,30,31,32,33,34,35,36,37,38,39,40,41,42,43,44,45,46,47,48,49,50,51,52,53,54,55,56,57,58,59,60,61,62,63,64,65,66,67,68,69,70"</formula1>
    </dataValidation>
  </dataValidations>
  <printOptions horizontalCentered="1" verticalCentered="1"/>
  <pageMargins left="0" right="0" top="0.35185185185185186" bottom="0.75000000000000011" header="0.31" footer="0.31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C58"/>
  <sheetViews>
    <sheetView zoomScale="120" zoomScaleNormal="120" zoomScalePageLayoutView="120" workbookViewId="0">
      <selection activeCell="A61" sqref="A61"/>
    </sheetView>
  </sheetViews>
  <sheetFormatPr baseColWidth="10" defaultRowHeight="14.5" x14ac:dyDescent="0.35"/>
  <cols>
    <col min="1" max="1" width="28" bestFit="1" customWidth="1"/>
    <col min="2" max="2" width="10.1796875" bestFit="1" customWidth="1"/>
    <col min="3" max="3" width="46.81640625" bestFit="1" customWidth="1"/>
    <col min="6" max="6" width="49.1796875" bestFit="1" customWidth="1"/>
    <col min="7" max="7" width="54.7265625" bestFit="1" customWidth="1"/>
    <col min="8" max="8" width="19.26953125" bestFit="1" customWidth="1"/>
    <col min="9" max="9" width="36.1796875" customWidth="1"/>
    <col min="10" max="10" width="26.7265625" customWidth="1"/>
    <col min="11" max="11" width="23.1796875" customWidth="1"/>
    <col min="12" max="13" width="21.7265625" customWidth="1"/>
    <col min="14" max="14" width="26.81640625" customWidth="1"/>
    <col min="15" max="15" width="19.81640625" customWidth="1"/>
    <col min="16" max="16" width="19.26953125" customWidth="1"/>
    <col min="17" max="17" width="19.81640625" customWidth="1"/>
    <col min="18" max="18" width="17.26953125" customWidth="1"/>
    <col min="19" max="19" width="12.7265625" customWidth="1"/>
    <col min="20" max="20" width="21.1796875" bestFit="1" customWidth="1"/>
    <col min="21" max="21" width="21.81640625" customWidth="1"/>
  </cols>
  <sheetData>
    <row r="1" spans="1:3" ht="15" customHeight="1" x14ac:dyDescent="0.35">
      <c r="A1" s="170" t="s">
        <v>76</v>
      </c>
      <c r="B1" s="171"/>
      <c r="C1" s="180"/>
    </row>
    <row r="2" spans="1:3" ht="30" customHeight="1" x14ac:dyDescent="0.35">
      <c r="A2" s="172"/>
      <c r="B2" s="173"/>
      <c r="C2" s="180"/>
    </row>
    <row r="3" spans="1:3" ht="15" customHeight="1" x14ac:dyDescent="0.35">
      <c r="A3" s="39" t="s">
        <v>13</v>
      </c>
      <c r="B3" s="40" t="s">
        <v>150</v>
      </c>
      <c r="C3" s="180"/>
    </row>
    <row r="4" spans="1:3" x14ac:dyDescent="0.35">
      <c r="A4" s="39" t="s">
        <v>12</v>
      </c>
      <c r="B4" s="41" t="s">
        <v>127</v>
      </c>
      <c r="C4" s="180"/>
    </row>
    <row r="5" spans="1:3" ht="15" customHeight="1" x14ac:dyDescent="0.35">
      <c r="A5" s="39" t="s">
        <v>4</v>
      </c>
      <c r="B5" s="40"/>
      <c r="C5" s="180"/>
    </row>
    <row r="6" spans="1:3" ht="15" customHeight="1" x14ac:dyDescent="0.35">
      <c r="A6" s="39"/>
      <c r="B6" s="40"/>
      <c r="C6" s="180"/>
    </row>
    <row r="7" spans="1:3" ht="15" customHeight="1" x14ac:dyDescent="0.35">
      <c r="A7" s="39" t="s">
        <v>0</v>
      </c>
      <c r="B7" s="40" t="s">
        <v>1</v>
      </c>
      <c r="C7" s="180"/>
    </row>
    <row r="8" spans="1:3" ht="15" customHeight="1" x14ac:dyDescent="0.35">
      <c r="A8" s="39" t="s">
        <v>2</v>
      </c>
      <c r="B8" s="40">
        <v>18</v>
      </c>
      <c r="C8" s="180"/>
    </row>
    <row r="9" spans="1:3" ht="15" customHeight="1" x14ac:dyDescent="0.35">
      <c r="A9" s="39" t="s">
        <v>16</v>
      </c>
      <c r="B9" s="40">
        <v>6</v>
      </c>
      <c r="C9" s="180"/>
    </row>
    <row r="10" spans="1:3" ht="15" customHeight="1" x14ac:dyDescent="0.35">
      <c r="A10" s="39" t="s">
        <v>17</v>
      </c>
      <c r="B10" s="40">
        <v>5</v>
      </c>
      <c r="C10" s="180"/>
    </row>
    <row r="11" spans="1:3" ht="15" customHeight="1" x14ac:dyDescent="0.35">
      <c r="A11" s="39" t="s">
        <v>117</v>
      </c>
      <c r="B11" s="40">
        <f>+B10*(B8+B14+B15)</f>
        <v>195</v>
      </c>
      <c r="C11" s="180"/>
    </row>
    <row r="12" spans="1:3" ht="15" customHeight="1" x14ac:dyDescent="0.35">
      <c r="A12" s="39" t="s">
        <v>18</v>
      </c>
      <c r="B12" s="40">
        <f>+(B9-1)*2*(B8+B14+B15)</f>
        <v>390</v>
      </c>
      <c r="C12" s="180"/>
    </row>
    <row r="13" spans="1:3" ht="15" customHeight="1" x14ac:dyDescent="0.35">
      <c r="A13" s="39"/>
      <c r="B13" s="40"/>
      <c r="C13" s="180"/>
    </row>
    <row r="14" spans="1:3" ht="17.149999999999999" customHeight="1" x14ac:dyDescent="0.35">
      <c r="A14" s="39" t="s">
        <v>3</v>
      </c>
      <c r="B14" s="40">
        <v>19</v>
      </c>
      <c r="C14" s="180"/>
    </row>
    <row r="15" spans="1:3" ht="18" customHeight="1" x14ac:dyDescent="0.35">
      <c r="A15" s="39" t="s">
        <v>43</v>
      </c>
      <c r="B15" s="40">
        <v>2</v>
      </c>
      <c r="C15" s="180"/>
    </row>
    <row r="16" spans="1:3" x14ac:dyDescent="0.35">
      <c r="A16" s="39" t="s">
        <v>14</v>
      </c>
      <c r="B16" s="40">
        <v>3</v>
      </c>
      <c r="C16" s="180"/>
    </row>
    <row r="17" spans="1:3" ht="15" customHeight="1" x14ac:dyDescent="0.35">
      <c r="A17" s="174" t="s">
        <v>5</v>
      </c>
      <c r="B17" s="175"/>
      <c r="C17" s="180"/>
    </row>
    <row r="18" spans="1:3" ht="15" customHeight="1" thickBot="1" x14ac:dyDescent="0.4">
      <c r="A18" s="176"/>
      <c r="B18" s="177"/>
      <c r="C18" s="181"/>
    </row>
    <row r="19" spans="1:3" ht="11.15" customHeight="1" x14ac:dyDescent="0.35">
      <c r="A19" s="42" t="s">
        <v>9</v>
      </c>
      <c r="B19" s="139"/>
      <c r="C19" s="44" t="s">
        <v>47</v>
      </c>
    </row>
    <row r="20" spans="1:3" ht="11.15" customHeight="1" x14ac:dyDescent="0.35">
      <c r="A20" s="45" t="s">
        <v>20</v>
      </c>
      <c r="B20" s="140"/>
      <c r="C20" s="46" t="s">
        <v>79</v>
      </c>
    </row>
    <row r="21" spans="1:3" ht="11.15" customHeight="1" x14ac:dyDescent="0.35">
      <c r="A21" s="45" t="s">
        <v>44</v>
      </c>
      <c r="B21" s="141"/>
      <c r="C21" s="46" t="s">
        <v>97</v>
      </c>
    </row>
    <row r="22" spans="1:3" ht="11.15" customHeight="1" x14ac:dyDescent="0.35">
      <c r="A22" s="45" t="s">
        <v>6</v>
      </c>
      <c r="B22" s="141"/>
      <c r="C22" s="46" t="s">
        <v>49</v>
      </c>
    </row>
    <row r="23" spans="1:3" ht="11.15" customHeight="1" x14ac:dyDescent="0.35">
      <c r="A23" s="45" t="s">
        <v>45</v>
      </c>
      <c r="B23" s="141"/>
      <c r="C23" s="46" t="s">
        <v>98</v>
      </c>
    </row>
    <row r="24" spans="1:3" ht="11.15" customHeight="1" x14ac:dyDescent="0.35">
      <c r="A24" s="45" t="s">
        <v>19</v>
      </c>
      <c r="B24" s="141"/>
      <c r="C24" s="46" t="s">
        <v>83</v>
      </c>
    </row>
    <row r="25" spans="1:3" ht="11.15" customHeight="1" x14ac:dyDescent="0.35">
      <c r="A25" s="45" t="s">
        <v>148</v>
      </c>
      <c r="B25" s="141"/>
      <c r="C25" s="46" t="s">
        <v>54</v>
      </c>
    </row>
    <row r="26" spans="1:3" ht="11.15" customHeight="1" x14ac:dyDescent="0.35">
      <c r="A26" s="45" t="s">
        <v>145</v>
      </c>
      <c r="B26" s="141"/>
      <c r="C26" s="46" t="s">
        <v>55</v>
      </c>
    </row>
    <row r="27" spans="1:3" ht="11.15" customHeight="1" x14ac:dyDescent="0.35">
      <c r="A27" s="45" t="s">
        <v>118</v>
      </c>
      <c r="B27" s="140"/>
      <c r="C27" s="46" t="s">
        <v>51</v>
      </c>
    </row>
    <row r="28" spans="1:3" ht="11.15" customHeight="1" x14ac:dyDescent="0.35">
      <c r="A28" s="45" t="s">
        <v>7</v>
      </c>
      <c r="B28" s="141"/>
      <c r="C28" s="46" t="s">
        <v>95</v>
      </c>
    </row>
    <row r="29" spans="1:3" ht="11.15" customHeight="1" x14ac:dyDescent="0.35">
      <c r="A29" s="47" t="s">
        <v>8</v>
      </c>
      <c r="B29" s="136"/>
      <c r="C29" s="48"/>
    </row>
    <row r="30" spans="1:3" ht="11.15" customHeight="1" x14ac:dyDescent="0.25">
      <c r="A30" s="7"/>
      <c r="B30" s="137"/>
      <c r="C30" s="30"/>
    </row>
    <row r="31" spans="1:3" ht="11.15" customHeight="1" x14ac:dyDescent="0.35">
      <c r="A31" s="49" t="s">
        <v>10</v>
      </c>
      <c r="B31" s="136"/>
      <c r="C31" s="48"/>
    </row>
    <row r="32" spans="1:3" ht="11.15" customHeight="1" x14ac:dyDescent="0.35">
      <c r="A32" s="50" t="s">
        <v>28</v>
      </c>
      <c r="B32" s="141"/>
      <c r="C32" s="46" t="s">
        <v>128</v>
      </c>
    </row>
    <row r="33" spans="1:3" ht="11.15" customHeight="1" x14ac:dyDescent="0.35">
      <c r="A33" s="50" t="s">
        <v>29</v>
      </c>
      <c r="B33" s="141"/>
      <c r="C33" s="46" t="s">
        <v>129</v>
      </c>
    </row>
    <row r="34" spans="1:3" ht="11.15" customHeight="1" x14ac:dyDescent="0.35">
      <c r="A34" s="50" t="s">
        <v>23</v>
      </c>
      <c r="B34" s="141"/>
      <c r="C34" s="51" t="s">
        <v>130</v>
      </c>
    </row>
    <row r="35" spans="1:3" ht="11.15" customHeight="1" x14ac:dyDescent="0.35">
      <c r="A35" s="50" t="s">
        <v>24</v>
      </c>
      <c r="B35" s="141"/>
      <c r="C35" s="51" t="s">
        <v>131</v>
      </c>
    </row>
    <row r="36" spans="1:3" ht="11.15" customHeight="1" x14ac:dyDescent="0.35">
      <c r="A36" s="50" t="s">
        <v>26</v>
      </c>
      <c r="B36" s="141"/>
      <c r="C36" s="51" t="s">
        <v>132</v>
      </c>
    </row>
    <row r="37" spans="1:3" ht="11.15" customHeight="1" x14ac:dyDescent="0.35">
      <c r="A37" s="50" t="s">
        <v>27</v>
      </c>
      <c r="B37" s="141"/>
      <c r="C37" s="51" t="s">
        <v>133</v>
      </c>
    </row>
    <row r="38" spans="1:3" ht="11.15" customHeight="1" x14ac:dyDescent="0.35">
      <c r="A38" s="52" t="s">
        <v>152</v>
      </c>
      <c r="B38" s="141"/>
      <c r="C38" s="178" t="s">
        <v>134</v>
      </c>
    </row>
    <row r="39" spans="1:3" ht="11.15" customHeight="1" x14ac:dyDescent="0.35">
      <c r="A39" s="52" t="s">
        <v>46</v>
      </c>
      <c r="B39" s="141"/>
      <c r="C39" s="178"/>
    </row>
    <row r="40" spans="1:3" ht="11.15" customHeight="1" x14ac:dyDescent="0.35">
      <c r="A40" s="52" t="s">
        <v>31</v>
      </c>
      <c r="B40" s="141"/>
      <c r="C40" s="178"/>
    </row>
    <row r="41" spans="1:3" ht="11.15" customHeight="1" x14ac:dyDescent="0.35">
      <c r="A41" s="52" t="s">
        <v>96</v>
      </c>
      <c r="B41" s="141"/>
      <c r="C41" s="178"/>
    </row>
    <row r="42" spans="1:3" ht="11.15" customHeight="1" x14ac:dyDescent="0.35">
      <c r="A42" s="52" t="s">
        <v>32</v>
      </c>
      <c r="B42" s="141"/>
      <c r="C42" s="178"/>
    </row>
    <row r="43" spans="1:3" ht="11.15" customHeight="1" x14ac:dyDescent="0.35">
      <c r="A43" s="52" t="s">
        <v>39</v>
      </c>
      <c r="B43" s="141"/>
      <c r="C43" s="178"/>
    </row>
    <row r="44" spans="1:3" ht="11.15" customHeight="1" x14ac:dyDescent="0.35">
      <c r="A44" s="52" t="s">
        <v>34</v>
      </c>
      <c r="B44" s="141"/>
      <c r="C44" s="178"/>
    </row>
    <row r="45" spans="1:3" ht="11.15" customHeight="1" x14ac:dyDescent="0.35">
      <c r="A45" s="52" t="s">
        <v>35</v>
      </c>
      <c r="B45" s="141"/>
      <c r="C45" s="178"/>
    </row>
    <row r="46" spans="1:3" ht="11.15" customHeight="1" x14ac:dyDescent="0.35">
      <c r="A46" s="52" t="s">
        <v>36</v>
      </c>
      <c r="B46" s="141"/>
      <c r="C46" s="178"/>
    </row>
    <row r="47" spans="1:3" ht="11.15" customHeight="1" x14ac:dyDescent="0.35">
      <c r="A47" s="52" t="s">
        <v>151</v>
      </c>
      <c r="B47" s="141"/>
      <c r="C47" s="178"/>
    </row>
    <row r="48" spans="1:3" ht="11.15" customHeight="1" x14ac:dyDescent="0.35">
      <c r="A48" s="52" t="s">
        <v>38</v>
      </c>
      <c r="B48" s="141"/>
      <c r="C48" s="178"/>
    </row>
    <row r="49" spans="1:3" ht="11.15" customHeight="1" x14ac:dyDescent="0.35">
      <c r="A49" s="52" t="s">
        <v>33</v>
      </c>
      <c r="B49" s="141"/>
      <c r="C49" s="178"/>
    </row>
    <row r="50" spans="1:3" ht="11.15" customHeight="1" x14ac:dyDescent="0.35">
      <c r="A50" s="52" t="s">
        <v>40</v>
      </c>
      <c r="B50" s="141"/>
      <c r="C50" s="178"/>
    </row>
    <row r="51" spans="1:3" ht="11.15" customHeight="1" x14ac:dyDescent="0.35">
      <c r="A51" s="52" t="s">
        <v>41</v>
      </c>
      <c r="B51" s="141"/>
      <c r="C51" s="178"/>
    </row>
    <row r="52" spans="1:3" ht="11.15" customHeight="1" thickBot="1" x14ac:dyDescent="0.4">
      <c r="A52" s="53" t="s">
        <v>42</v>
      </c>
      <c r="B52" s="142"/>
      <c r="C52" s="179"/>
    </row>
    <row r="53" spans="1:3" ht="15.75" thickBot="1" x14ac:dyDescent="0.3">
      <c r="B53" s="5"/>
    </row>
    <row r="54" spans="1:3" ht="16.5" thickTop="1" thickBot="1" x14ac:dyDescent="0.3">
      <c r="A54" s="54" t="s">
        <v>11</v>
      </c>
      <c r="B54" s="56"/>
      <c r="C54" s="9"/>
    </row>
    <row r="55" spans="1:3" ht="15.5" thickTop="1" thickBot="1" x14ac:dyDescent="0.4">
      <c r="A55" s="54" t="s">
        <v>119</v>
      </c>
      <c r="B55" s="56"/>
      <c r="C55" s="57"/>
    </row>
    <row r="56" spans="1:3" ht="15.5" thickTop="1" thickBot="1" x14ac:dyDescent="0.4">
      <c r="A56" s="54" t="s">
        <v>120</v>
      </c>
      <c r="B56" s="56"/>
      <c r="C56" s="57"/>
    </row>
    <row r="57" spans="1:3" ht="15.5" thickTop="1" thickBot="1" x14ac:dyDescent="0.4">
      <c r="A57" s="54" t="s">
        <v>121</v>
      </c>
      <c r="B57" s="56"/>
      <c r="C57" s="57"/>
    </row>
    <row r="58" spans="1:3" ht="15.75" thickTop="1" x14ac:dyDescent="0.25"/>
  </sheetData>
  <mergeCells count="4">
    <mergeCell ref="A1:B2"/>
    <mergeCell ref="A17:B18"/>
    <mergeCell ref="C38:C52"/>
    <mergeCell ref="C1:C18"/>
  </mergeCells>
  <phoneticPr fontId="8" type="noConversion"/>
  <dataValidations count="6">
    <dataValidation type="list" allowBlank="1" showInputMessage="1" showErrorMessage="1" sqref="B9:B10">
      <formula1>"1 , 2 , 3,4,5,6,7,8,9,10,11,12,13,14,15,16,17,18,19,20,21,22,23,24,25,26,27,28,29,30"</formula1>
    </dataValidation>
    <dataValidation type="list" allowBlank="1" showInputMessage="1" showErrorMessage="1" sqref="B8">
      <formula1>"1 , 2 , 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B15:B16">
      <formula1>"0,1 , 2 , 3,4,5,6,7,8,9,10,11,12,13,14,15,16,17,18,19,20"</formula1>
    </dataValidation>
    <dataValidation type="list" allowBlank="1" showInputMessage="1" showErrorMessage="1" sqref="B13">
      <formula1>"1 , 2 , 3,4,5,6,7,8,9,10,11,12,13,14,15,16,17,18,19,20"</formula1>
    </dataValidation>
    <dataValidation type="list" allowBlank="1" showInputMessage="1" showErrorMessage="1" sqref="B7">
      <formula1>"Gestion Libre , Prestation Intermédiaire, Pension Complète"</formula1>
    </dataValidation>
    <dataValidation type="list" allowBlank="1" showInputMessage="1" showErrorMessage="1" sqref="B14">
      <formula1>"0,1 , 2 , 3,4,5,6,7,8,9,10,11,12,13,14,15,16,17,18,19,20,21,22,23,24,25,26,27,28,29,30,31,32,33,34,35,36,37,38,39,40,41,42,43,44,45,46,47,48,49,50,51,52,53,54,55,56,57,58,59,60,61,62,63,64,65,66,67,68,69,70"</formula1>
    </dataValidation>
  </dataValidations>
  <printOptions horizontalCentered="1" verticalCentered="1"/>
  <pageMargins left="0" right="0" top="0.46296296296296297" bottom="0.75000000000000011" header="0.31" footer="0.31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C61"/>
  <sheetViews>
    <sheetView topLeftCell="A19" zoomScale="110" zoomScaleNormal="110" zoomScalePageLayoutView="110" workbookViewId="0">
      <selection activeCell="B13" sqref="B13"/>
    </sheetView>
  </sheetViews>
  <sheetFormatPr baseColWidth="10" defaultRowHeight="14.5" x14ac:dyDescent="0.35"/>
  <cols>
    <col min="1" max="1" width="28" bestFit="1" customWidth="1"/>
    <col min="2" max="2" width="10.1796875" customWidth="1"/>
    <col min="3" max="3" width="53.453125" customWidth="1"/>
    <col min="6" max="6" width="49.1796875" bestFit="1" customWidth="1"/>
    <col min="7" max="7" width="54.7265625" bestFit="1" customWidth="1"/>
    <col min="8" max="8" width="19.26953125" bestFit="1" customWidth="1"/>
    <col min="9" max="9" width="36.1796875" customWidth="1"/>
    <col min="10" max="10" width="26.7265625" customWidth="1"/>
    <col min="11" max="11" width="23.1796875" customWidth="1"/>
    <col min="12" max="13" width="21.7265625" customWidth="1"/>
    <col min="14" max="14" width="26.81640625" customWidth="1"/>
    <col min="15" max="15" width="19.81640625" customWidth="1"/>
    <col min="16" max="16" width="19.26953125" customWidth="1"/>
    <col min="17" max="17" width="19.81640625" customWidth="1"/>
    <col min="18" max="18" width="17.26953125" customWidth="1"/>
    <col min="19" max="19" width="12.7265625" customWidth="1"/>
    <col min="20" max="20" width="21.1796875" bestFit="1" customWidth="1"/>
    <col min="21" max="21" width="21.81640625" customWidth="1"/>
  </cols>
  <sheetData>
    <row r="1" spans="1:3" ht="15" customHeight="1" x14ac:dyDescent="0.35">
      <c r="A1" s="170" t="s">
        <v>76</v>
      </c>
      <c r="B1" s="171"/>
      <c r="C1" s="180"/>
    </row>
    <row r="2" spans="1:3" ht="30" customHeight="1" x14ac:dyDescent="0.35">
      <c r="A2" s="172"/>
      <c r="B2" s="173"/>
      <c r="C2" s="180"/>
    </row>
    <row r="3" spans="1:3" ht="15" customHeight="1" x14ac:dyDescent="0.35">
      <c r="A3" s="39" t="s">
        <v>13</v>
      </c>
      <c r="B3" s="40" t="s">
        <v>84</v>
      </c>
      <c r="C3" s="180"/>
    </row>
    <row r="4" spans="1:3" x14ac:dyDescent="0.35">
      <c r="A4" s="39" t="s">
        <v>12</v>
      </c>
      <c r="B4" s="41" t="s">
        <v>85</v>
      </c>
      <c r="C4" s="180"/>
    </row>
    <row r="5" spans="1:3" ht="15" customHeight="1" x14ac:dyDescent="0.35">
      <c r="A5" s="39" t="s">
        <v>4</v>
      </c>
      <c r="B5" s="40" t="s">
        <v>169</v>
      </c>
      <c r="C5" s="180"/>
    </row>
    <row r="6" spans="1:3" ht="15" customHeight="1" x14ac:dyDescent="0.35">
      <c r="A6" s="39"/>
      <c r="B6" s="40"/>
      <c r="C6" s="180"/>
    </row>
    <row r="7" spans="1:3" ht="15" customHeight="1" x14ac:dyDescent="0.35">
      <c r="A7" s="39" t="s">
        <v>0</v>
      </c>
      <c r="B7" s="40" t="s">
        <v>1</v>
      </c>
      <c r="C7" s="180"/>
    </row>
    <row r="8" spans="1:3" ht="15" customHeight="1" x14ac:dyDescent="0.35">
      <c r="A8" s="39" t="s">
        <v>2</v>
      </c>
      <c r="B8" s="40">
        <v>19</v>
      </c>
      <c r="C8" s="180"/>
    </row>
    <row r="9" spans="1:3" ht="15" customHeight="1" x14ac:dyDescent="0.35">
      <c r="A9" s="39" t="s">
        <v>16</v>
      </c>
      <c r="B9" s="40">
        <v>15</v>
      </c>
      <c r="C9" s="180"/>
    </row>
    <row r="10" spans="1:3" ht="15" customHeight="1" x14ac:dyDescent="0.35">
      <c r="A10" s="39" t="s">
        <v>17</v>
      </c>
      <c r="B10" s="40">
        <v>14</v>
      </c>
      <c r="C10" s="180"/>
    </row>
    <row r="11" spans="1:3" ht="15" customHeight="1" x14ac:dyDescent="0.35">
      <c r="A11" s="39" t="s">
        <v>117</v>
      </c>
      <c r="B11" s="40">
        <f>+B10*(B8+B14+B15)</f>
        <v>560</v>
      </c>
      <c r="C11" s="180"/>
    </row>
    <row r="12" spans="1:3" ht="15" customHeight="1" x14ac:dyDescent="0.35">
      <c r="A12" s="39" t="s">
        <v>18</v>
      </c>
      <c r="B12" s="40">
        <f>+(B9-1)*2*(B8+B14+B15)</f>
        <v>1120</v>
      </c>
      <c r="C12" s="180"/>
    </row>
    <row r="13" spans="1:3" ht="15" customHeight="1" x14ac:dyDescent="0.35">
      <c r="A13" s="39"/>
      <c r="B13" s="40"/>
      <c r="C13" s="180"/>
    </row>
    <row r="14" spans="1:3" x14ac:dyDescent="0.35">
      <c r="A14" s="39" t="s">
        <v>3</v>
      </c>
      <c r="B14" s="40">
        <v>19</v>
      </c>
      <c r="C14" s="180"/>
    </row>
    <row r="15" spans="1:3" ht="18" customHeight="1" x14ac:dyDescent="0.35">
      <c r="A15" s="39" t="s">
        <v>43</v>
      </c>
      <c r="B15" s="40">
        <v>2</v>
      </c>
      <c r="C15" s="180"/>
    </row>
    <row r="16" spans="1:3" x14ac:dyDescent="0.35">
      <c r="A16" s="39" t="s">
        <v>14</v>
      </c>
      <c r="B16" s="40">
        <v>6</v>
      </c>
      <c r="C16" s="180"/>
    </row>
    <row r="17" spans="1:3" ht="15" customHeight="1" x14ac:dyDescent="0.35">
      <c r="A17" s="174" t="s">
        <v>5</v>
      </c>
      <c r="B17" s="175"/>
      <c r="C17" s="180"/>
    </row>
    <row r="18" spans="1:3" ht="15" customHeight="1" thickBot="1" x14ac:dyDescent="0.4">
      <c r="A18" s="176"/>
      <c r="B18" s="177"/>
      <c r="C18" s="181"/>
    </row>
    <row r="19" spans="1:3" ht="11.15" customHeight="1" x14ac:dyDescent="0.35">
      <c r="A19" s="42" t="s">
        <v>9</v>
      </c>
      <c r="B19" s="43"/>
      <c r="C19" s="58" t="s">
        <v>47</v>
      </c>
    </row>
    <row r="20" spans="1:3" ht="11.15" customHeight="1" x14ac:dyDescent="0.35">
      <c r="A20" s="45" t="s">
        <v>20</v>
      </c>
      <c r="B20" s="134"/>
      <c r="C20" s="46" t="s">
        <v>79</v>
      </c>
    </row>
    <row r="21" spans="1:3" ht="11.15" customHeight="1" x14ac:dyDescent="0.35">
      <c r="A21" s="45" t="s">
        <v>44</v>
      </c>
      <c r="B21" s="135"/>
      <c r="C21" s="46" t="s">
        <v>97</v>
      </c>
    </row>
    <row r="22" spans="1:3" ht="11.15" customHeight="1" x14ac:dyDescent="0.35">
      <c r="A22" s="45" t="s">
        <v>6</v>
      </c>
      <c r="B22" s="135"/>
      <c r="C22" s="46" t="s">
        <v>49</v>
      </c>
    </row>
    <row r="23" spans="1:3" ht="11.15" customHeight="1" x14ac:dyDescent="0.35">
      <c r="A23" s="45" t="s">
        <v>45</v>
      </c>
      <c r="B23" s="135"/>
      <c r="C23" s="46" t="s">
        <v>98</v>
      </c>
    </row>
    <row r="24" spans="1:3" ht="11.15" customHeight="1" x14ac:dyDescent="0.35">
      <c r="A24" s="45" t="s">
        <v>19</v>
      </c>
      <c r="B24" s="135"/>
      <c r="C24" s="46" t="s">
        <v>83</v>
      </c>
    </row>
    <row r="25" spans="1:3" ht="11.15" customHeight="1" x14ac:dyDescent="0.35">
      <c r="A25" s="45" t="s">
        <v>25</v>
      </c>
      <c r="B25" s="135"/>
      <c r="C25" s="46" t="s">
        <v>53</v>
      </c>
    </row>
    <row r="26" spans="1:3" ht="11.15" customHeight="1" x14ac:dyDescent="0.35">
      <c r="A26" s="45" t="s">
        <v>87</v>
      </c>
      <c r="B26" s="135"/>
      <c r="C26" s="46" t="s">
        <v>88</v>
      </c>
    </row>
    <row r="27" spans="1:3" ht="11.15" customHeight="1" x14ac:dyDescent="0.35">
      <c r="A27" s="45" t="s">
        <v>15</v>
      </c>
      <c r="B27" s="135"/>
      <c r="C27" s="46" t="s">
        <v>55</v>
      </c>
    </row>
    <row r="28" spans="1:3" ht="11.15" customHeight="1" x14ac:dyDescent="0.35">
      <c r="A28" s="45" t="s">
        <v>89</v>
      </c>
      <c r="B28" s="134"/>
      <c r="C28" s="46" t="s">
        <v>90</v>
      </c>
    </row>
    <row r="29" spans="1:3" ht="22" customHeight="1" x14ac:dyDescent="0.35">
      <c r="A29" s="45" t="s">
        <v>94</v>
      </c>
      <c r="B29" s="134"/>
      <c r="C29" s="46" t="s">
        <v>99</v>
      </c>
    </row>
    <row r="30" spans="1:3" ht="11.15" customHeight="1" x14ac:dyDescent="0.35">
      <c r="A30" s="45" t="s">
        <v>7</v>
      </c>
      <c r="B30" s="135"/>
      <c r="C30" s="46" t="s">
        <v>95</v>
      </c>
    </row>
    <row r="31" spans="1:3" ht="11.15" customHeight="1" x14ac:dyDescent="0.35">
      <c r="A31" s="47" t="s">
        <v>8</v>
      </c>
      <c r="B31" s="136"/>
      <c r="C31" s="48"/>
    </row>
    <row r="32" spans="1:3" ht="11.15" customHeight="1" x14ac:dyDescent="0.25">
      <c r="A32" s="7"/>
      <c r="B32" s="137"/>
      <c r="C32" s="30"/>
    </row>
    <row r="33" spans="1:3" ht="11.15" customHeight="1" x14ac:dyDescent="0.35">
      <c r="A33" s="49" t="s">
        <v>10</v>
      </c>
      <c r="B33" s="136"/>
      <c r="C33" s="48"/>
    </row>
    <row r="34" spans="1:3" ht="11.15" customHeight="1" x14ac:dyDescent="0.35">
      <c r="A34" s="50" t="s">
        <v>28</v>
      </c>
      <c r="B34" s="135"/>
      <c r="C34" s="46" t="s">
        <v>128</v>
      </c>
    </row>
    <row r="35" spans="1:3" ht="11.15" customHeight="1" x14ac:dyDescent="0.35">
      <c r="A35" s="50" t="s">
        <v>29</v>
      </c>
      <c r="B35" s="135"/>
      <c r="C35" s="46" t="s">
        <v>129</v>
      </c>
    </row>
    <row r="36" spans="1:3" ht="11.15" customHeight="1" x14ac:dyDescent="0.35">
      <c r="A36" s="50" t="s">
        <v>23</v>
      </c>
      <c r="B36" s="141"/>
      <c r="C36" s="51" t="s">
        <v>130</v>
      </c>
    </row>
    <row r="37" spans="1:3" ht="11.15" customHeight="1" x14ac:dyDescent="0.35">
      <c r="A37" s="50" t="s">
        <v>24</v>
      </c>
      <c r="B37" s="141"/>
      <c r="C37" s="51" t="s">
        <v>131</v>
      </c>
    </row>
    <row r="38" spans="1:3" ht="11.15" customHeight="1" x14ac:dyDescent="0.35">
      <c r="A38" s="50" t="s">
        <v>26</v>
      </c>
      <c r="B38" s="141"/>
      <c r="C38" s="51" t="s">
        <v>132</v>
      </c>
    </row>
    <row r="39" spans="1:3" ht="11.15" customHeight="1" x14ac:dyDescent="0.35">
      <c r="A39" s="50" t="s">
        <v>27</v>
      </c>
      <c r="B39" s="141"/>
      <c r="C39" s="51" t="s">
        <v>133</v>
      </c>
    </row>
    <row r="40" spans="1:3" ht="11.15" customHeight="1" x14ac:dyDescent="0.35">
      <c r="A40" s="52" t="s">
        <v>152</v>
      </c>
      <c r="B40" s="135"/>
      <c r="C40" s="178" t="s">
        <v>134</v>
      </c>
    </row>
    <row r="41" spans="1:3" ht="11.15" customHeight="1" x14ac:dyDescent="0.35">
      <c r="A41" s="52" t="s">
        <v>46</v>
      </c>
      <c r="B41" s="135"/>
      <c r="C41" s="178"/>
    </row>
    <row r="42" spans="1:3" ht="11.15" customHeight="1" x14ac:dyDescent="0.35">
      <c r="A42" s="52" t="s">
        <v>31</v>
      </c>
      <c r="B42" s="135"/>
      <c r="C42" s="178"/>
    </row>
    <row r="43" spans="1:3" ht="11.15" customHeight="1" x14ac:dyDescent="0.35">
      <c r="A43" s="52" t="s">
        <v>96</v>
      </c>
      <c r="B43" s="135"/>
      <c r="C43" s="178"/>
    </row>
    <row r="44" spans="1:3" ht="11.15" customHeight="1" x14ac:dyDescent="0.35">
      <c r="A44" s="52" t="s">
        <v>32</v>
      </c>
      <c r="B44" s="135"/>
      <c r="C44" s="178"/>
    </row>
    <row r="45" spans="1:3" ht="11.15" customHeight="1" x14ac:dyDescent="0.35">
      <c r="A45" s="52" t="s">
        <v>39</v>
      </c>
      <c r="B45" s="135"/>
      <c r="C45" s="178"/>
    </row>
    <row r="46" spans="1:3" ht="11.15" customHeight="1" x14ac:dyDescent="0.35">
      <c r="A46" s="52" t="s">
        <v>34</v>
      </c>
      <c r="B46" s="135"/>
      <c r="C46" s="178"/>
    </row>
    <row r="47" spans="1:3" ht="11.15" customHeight="1" x14ac:dyDescent="0.35">
      <c r="A47" s="52" t="s">
        <v>35</v>
      </c>
      <c r="B47" s="135"/>
      <c r="C47" s="178"/>
    </row>
    <row r="48" spans="1:3" ht="11.15" customHeight="1" x14ac:dyDescent="0.35">
      <c r="A48" s="52" t="s">
        <v>36</v>
      </c>
      <c r="B48" s="135"/>
      <c r="C48" s="178"/>
    </row>
    <row r="49" spans="1:3" ht="11.15" customHeight="1" x14ac:dyDescent="0.35">
      <c r="A49" s="52" t="s">
        <v>151</v>
      </c>
      <c r="B49" s="135"/>
      <c r="C49" s="178"/>
    </row>
    <row r="50" spans="1:3" ht="11.15" customHeight="1" x14ac:dyDescent="0.35">
      <c r="A50" s="52" t="s">
        <v>38</v>
      </c>
      <c r="B50" s="135"/>
      <c r="C50" s="178"/>
    </row>
    <row r="51" spans="1:3" ht="11.15" customHeight="1" x14ac:dyDescent="0.35">
      <c r="A51" s="52" t="s">
        <v>33</v>
      </c>
      <c r="B51" s="135"/>
      <c r="C51" s="178"/>
    </row>
    <row r="52" spans="1:3" ht="11.15" customHeight="1" x14ac:dyDescent="0.35">
      <c r="A52" s="52" t="s">
        <v>40</v>
      </c>
      <c r="B52" s="135"/>
      <c r="C52" s="178"/>
    </row>
    <row r="53" spans="1:3" ht="11.15" customHeight="1" x14ac:dyDescent="0.35">
      <c r="A53" s="52" t="s">
        <v>41</v>
      </c>
      <c r="B53" s="135"/>
      <c r="C53" s="178"/>
    </row>
    <row r="54" spans="1:3" ht="11.15" customHeight="1" thickBot="1" x14ac:dyDescent="0.4">
      <c r="A54" s="53" t="s">
        <v>42</v>
      </c>
      <c r="B54" s="138"/>
      <c r="C54" s="179"/>
    </row>
    <row r="55" spans="1:3" ht="11.15" customHeight="1" thickBot="1" x14ac:dyDescent="0.3">
      <c r="B55" s="5"/>
    </row>
    <row r="56" spans="1:3" ht="16.5" thickTop="1" thickBot="1" x14ac:dyDescent="0.3">
      <c r="A56" s="54" t="s">
        <v>11</v>
      </c>
      <c r="B56" s="56"/>
      <c r="C56" s="9"/>
    </row>
    <row r="57" spans="1:3" ht="15.5" thickTop="1" thickBot="1" x14ac:dyDescent="0.4">
      <c r="A57" s="54" t="s">
        <v>119</v>
      </c>
      <c r="B57" s="56"/>
      <c r="C57" s="57"/>
    </row>
    <row r="58" spans="1:3" ht="15.5" thickTop="1" thickBot="1" x14ac:dyDescent="0.4">
      <c r="A58" s="54" t="s">
        <v>120</v>
      </c>
      <c r="B58" s="56"/>
      <c r="C58" s="57"/>
    </row>
    <row r="59" spans="1:3" ht="15.5" thickTop="1" thickBot="1" x14ac:dyDescent="0.4">
      <c r="A59" s="54" t="s">
        <v>121</v>
      </c>
      <c r="B59" s="56"/>
      <c r="C59" s="57"/>
    </row>
    <row r="60" spans="1:3" ht="15.75" thickTop="1" x14ac:dyDescent="0.25"/>
    <row r="61" spans="1:3" ht="15" x14ac:dyDescent="0.25">
      <c r="B61" s="22"/>
    </row>
  </sheetData>
  <mergeCells count="4">
    <mergeCell ref="A1:B2"/>
    <mergeCell ref="A17:B18"/>
    <mergeCell ref="C40:C54"/>
    <mergeCell ref="C1:C18"/>
  </mergeCells>
  <phoneticPr fontId="8" type="noConversion"/>
  <dataValidations count="6">
    <dataValidation type="list" allowBlank="1" showInputMessage="1" showErrorMessage="1" sqref="B15:B16">
      <formula1>"0,1 , 2 , 3,4,5,6,7,8,9,10,11,12,13,14,15,16,17,18,19,20"</formula1>
    </dataValidation>
    <dataValidation type="list" allowBlank="1" showInputMessage="1" showErrorMessage="1" sqref="B13">
      <formula1>"1 , 2 , 3,4,5,6,7,8,9,10,11,12,13,14,15,16,17,18,19,20"</formula1>
    </dataValidation>
    <dataValidation type="list" allowBlank="1" showInputMessage="1" showErrorMessage="1" sqref="B8">
      <formula1>"1 , 2 , 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B7">
      <formula1>"Gestion Libre , Prestation Intermédiaire, Pension Complète"</formula1>
    </dataValidation>
    <dataValidation type="list" allowBlank="1" showInputMessage="1" showErrorMessage="1" sqref="B9:B10">
      <formula1>"1 , 2 , 3,4,5,6,7,8,9,10,11,12,13,14,15,16,17,18,19,20,21,22,23,24,25,26,27,28,29,30"</formula1>
    </dataValidation>
    <dataValidation type="list" allowBlank="1" showInputMessage="1" showErrorMessage="1" sqref="B14">
      <formula1>"0,1 , 2 , 3,4,5,6,7,8,9,10,11,12,13,14,15,16,17,18,19,20,21,22,23,24,25,26,27,28,29,30,31,32,33,34,35,36,37,38,39,40,41,42,43,44,45,46,47,48,49,50,51,52,53,54,55,56,57,58,59,60,61,62,63,64,65,66,67,68,69,70"</formula1>
    </dataValidation>
  </dataValidations>
  <printOptions horizontalCentered="1" verticalCentered="1"/>
  <pageMargins left="0" right="0" top="0.31111111111111112" bottom="0.3" header="0.31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E55"/>
  <sheetViews>
    <sheetView topLeftCell="A16" zoomScale="120" zoomScaleNormal="120" zoomScalePageLayoutView="130" workbookViewId="0">
      <selection activeCell="A58" sqref="A58"/>
    </sheetView>
  </sheetViews>
  <sheetFormatPr baseColWidth="10" defaultColWidth="10.81640625" defaultRowHeight="14.5" x14ac:dyDescent="0.35"/>
  <cols>
    <col min="1" max="1" width="28" style="23" bestFit="1" customWidth="1"/>
    <col min="2" max="2" width="12.81640625" style="23" bestFit="1" customWidth="1"/>
    <col min="3" max="3" width="49.81640625" style="23" customWidth="1"/>
    <col min="4" max="16384" width="10.81640625" style="23"/>
  </cols>
  <sheetData>
    <row r="1" spans="1:3" ht="15" customHeight="1" x14ac:dyDescent="0.35">
      <c r="A1" s="182" t="s">
        <v>76</v>
      </c>
      <c r="B1" s="183"/>
      <c r="C1" s="59"/>
    </row>
    <row r="2" spans="1:3" ht="30" customHeight="1" x14ac:dyDescent="0.35">
      <c r="A2" s="184"/>
      <c r="B2" s="185"/>
      <c r="C2" s="59"/>
    </row>
    <row r="3" spans="1:3" ht="15" customHeight="1" x14ac:dyDescent="0.35">
      <c r="A3" s="60" t="s">
        <v>13</v>
      </c>
      <c r="B3" s="61" t="s">
        <v>107</v>
      </c>
      <c r="C3" s="59"/>
    </row>
    <row r="4" spans="1:3" ht="15" customHeight="1" x14ac:dyDescent="0.25">
      <c r="A4" s="60" t="s">
        <v>12</v>
      </c>
      <c r="B4" s="62" t="s">
        <v>106</v>
      </c>
      <c r="C4" s="59"/>
    </row>
    <row r="5" spans="1:3" ht="15" customHeight="1" x14ac:dyDescent="0.35">
      <c r="A5" s="60" t="s">
        <v>4</v>
      </c>
      <c r="B5" s="61"/>
      <c r="C5" s="59"/>
    </row>
    <row r="6" spans="1:3" ht="15" customHeight="1" x14ac:dyDescent="0.25">
      <c r="A6" s="60"/>
      <c r="B6" s="61"/>
      <c r="C6" s="59"/>
    </row>
    <row r="7" spans="1:3" ht="15" customHeight="1" x14ac:dyDescent="0.35">
      <c r="A7" s="60" t="s">
        <v>0</v>
      </c>
      <c r="B7" s="40" t="s">
        <v>1</v>
      </c>
      <c r="C7" s="59"/>
    </row>
    <row r="8" spans="1:3" ht="15" customHeight="1" x14ac:dyDescent="0.25">
      <c r="A8" s="60" t="s">
        <v>154</v>
      </c>
      <c r="B8" s="40">
        <v>60</v>
      </c>
      <c r="C8" s="59"/>
    </row>
    <row r="9" spans="1:3" ht="15" customHeight="1" x14ac:dyDescent="0.25">
      <c r="A9" s="60" t="s">
        <v>16</v>
      </c>
      <c r="B9" s="40">
        <v>22</v>
      </c>
      <c r="C9" s="59"/>
    </row>
    <row r="10" spans="1:3" ht="15" customHeight="1" x14ac:dyDescent="0.25">
      <c r="A10" s="60" t="s">
        <v>17</v>
      </c>
      <c r="B10" s="40">
        <v>21</v>
      </c>
      <c r="C10" s="59"/>
    </row>
    <row r="11" spans="1:3" ht="15" customHeight="1" x14ac:dyDescent="0.35">
      <c r="A11" s="39" t="s">
        <v>117</v>
      </c>
      <c r="B11" s="40">
        <f>+B10*(B8+B14+B15)</f>
        <v>1260</v>
      </c>
      <c r="C11" s="59"/>
    </row>
    <row r="12" spans="1:3" ht="15" customHeight="1" x14ac:dyDescent="0.25">
      <c r="A12" s="60" t="s">
        <v>18</v>
      </c>
      <c r="B12" s="40">
        <f>+(B9-1)*2*(B8+B14+B15)</f>
        <v>2520</v>
      </c>
      <c r="C12" s="59"/>
    </row>
    <row r="13" spans="1:3" ht="15" customHeight="1" x14ac:dyDescent="0.25">
      <c r="A13" s="60"/>
      <c r="B13" s="61"/>
      <c r="C13" s="59"/>
    </row>
    <row r="14" spans="1:3" ht="15" customHeight="1" x14ac:dyDescent="0.25">
      <c r="A14" s="60" t="s">
        <v>3</v>
      </c>
      <c r="B14" s="40">
        <v>0</v>
      </c>
      <c r="C14" s="59"/>
    </row>
    <row r="15" spans="1:3" ht="18" customHeight="1" x14ac:dyDescent="0.35">
      <c r="A15" s="60" t="s">
        <v>43</v>
      </c>
      <c r="B15" s="61">
        <v>0</v>
      </c>
      <c r="C15" s="59"/>
    </row>
    <row r="16" spans="1:3" ht="18" x14ac:dyDescent="0.25">
      <c r="A16" s="60" t="s">
        <v>14</v>
      </c>
      <c r="B16" s="61">
        <v>7</v>
      </c>
      <c r="C16" s="59"/>
    </row>
    <row r="17" spans="1:5" ht="15" customHeight="1" x14ac:dyDescent="0.35">
      <c r="A17" s="186" t="s">
        <v>5</v>
      </c>
      <c r="B17" s="187"/>
      <c r="C17" s="59"/>
    </row>
    <row r="18" spans="1:5" ht="15" customHeight="1" thickBot="1" x14ac:dyDescent="0.4">
      <c r="A18" s="188"/>
      <c r="B18" s="189"/>
      <c r="C18" s="59"/>
    </row>
    <row r="19" spans="1:5" ht="11.15" customHeight="1" x14ac:dyDescent="0.35">
      <c r="A19" s="63" t="s">
        <v>9</v>
      </c>
      <c r="B19" s="143"/>
      <c r="C19" s="64" t="s">
        <v>47</v>
      </c>
    </row>
    <row r="20" spans="1:5" ht="11.15" customHeight="1" x14ac:dyDescent="0.35">
      <c r="A20" s="65" t="s">
        <v>20</v>
      </c>
      <c r="B20" s="144"/>
      <c r="C20" s="66" t="s">
        <v>110</v>
      </c>
      <c r="D20" s="35" t="s">
        <v>108</v>
      </c>
    </row>
    <row r="21" spans="1:5" ht="11.15" customHeight="1" x14ac:dyDescent="0.35">
      <c r="A21" s="65" t="s">
        <v>44</v>
      </c>
      <c r="B21" s="145"/>
      <c r="C21" s="66" t="s">
        <v>48</v>
      </c>
      <c r="D21" s="23">
        <f>7338.6/2718</f>
        <v>2.7</v>
      </c>
      <c r="E21" s="35" t="s">
        <v>109</v>
      </c>
    </row>
    <row r="22" spans="1:5" ht="11.15" customHeight="1" x14ac:dyDescent="0.35">
      <c r="A22" s="65" t="s">
        <v>6</v>
      </c>
      <c r="B22" s="144"/>
      <c r="C22" s="66" t="s">
        <v>49</v>
      </c>
    </row>
    <row r="23" spans="1:5" ht="11.15" customHeight="1" x14ac:dyDescent="0.35">
      <c r="A23" s="65" t="s">
        <v>45</v>
      </c>
      <c r="B23" s="145"/>
      <c r="C23" s="66" t="s">
        <v>50</v>
      </c>
    </row>
    <row r="24" spans="1:5" ht="11.15" customHeight="1" x14ac:dyDescent="0.35">
      <c r="A24" s="65" t="s">
        <v>145</v>
      </c>
      <c r="B24" s="144"/>
      <c r="C24" s="66" t="s">
        <v>55</v>
      </c>
    </row>
    <row r="25" spans="1:5" ht="22" customHeight="1" x14ac:dyDescent="0.35">
      <c r="A25" s="67" t="s">
        <v>112</v>
      </c>
      <c r="B25" s="146"/>
      <c r="C25" s="68" t="s">
        <v>113</v>
      </c>
    </row>
    <row r="26" spans="1:5" ht="11.15" customHeight="1" x14ac:dyDescent="0.35">
      <c r="A26" s="47" t="s">
        <v>8</v>
      </c>
      <c r="B26" s="147"/>
      <c r="C26" s="69"/>
    </row>
    <row r="27" spans="1:5" ht="11.15" customHeight="1" x14ac:dyDescent="0.25">
      <c r="A27" s="36"/>
      <c r="B27" s="148"/>
      <c r="C27" s="30"/>
    </row>
    <row r="28" spans="1:5" ht="11.15" customHeight="1" x14ac:dyDescent="0.35">
      <c r="A28" s="70" t="s">
        <v>10</v>
      </c>
      <c r="B28" s="147"/>
      <c r="C28" s="69"/>
    </row>
    <row r="29" spans="1:5" ht="11.15" customHeight="1" x14ac:dyDescent="0.35">
      <c r="A29" s="71" t="s">
        <v>28</v>
      </c>
      <c r="B29" s="141"/>
      <c r="C29" s="46" t="s">
        <v>128</v>
      </c>
    </row>
    <row r="30" spans="1:5" ht="11.15" customHeight="1" x14ac:dyDescent="0.35">
      <c r="A30" s="72" t="s">
        <v>29</v>
      </c>
      <c r="B30" s="141"/>
      <c r="C30" s="46" t="s">
        <v>129</v>
      </c>
      <c r="D30" s="35"/>
    </row>
    <row r="31" spans="1:5" ht="11.15" customHeight="1" x14ac:dyDescent="0.35">
      <c r="A31" s="73" t="s">
        <v>111</v>
      </c>
      <c r="B31" s="141"/>
      <c r="C31" s="51" t="s">
        <v>130</v>
      </c>
    </row>
    <row r="32" spans="1:5" ht="11.15" customHeight="1" x14ac:dyDescent="0.35">
      <c r="A32" s="73" t="s">
        <v>24</v>
      </c>
      <c r="B32" s="141"/>
      <c r="C32" s="51" t="s">
        <v>131</v>
      </c>
    </row>
    <row r="33" spans="1:3" ht="11.15" customHeight="1" x14ac:dyDescent="0.35">
      <c r="A33" s="73" t="s">
        <v>26</v>
      </c>
      <c r="B33" s="141"/>
      <c r="C33" s="51" t="s">
        <v>132</v>
      </c>
    </row>
    <row r="34" spans="1:3" ht="11.15" customHeight="1" x14ac:dyDescent="0.35">
      <c r="A34" s="73" t="s">
        <v>27</v>
      </c>
      <c r="B34" s="141"/>
      <c r="C34" s="51" t="s">
        <v>133</v>
      </c>
    </row>
    <row r="35" spans="1:3" ht="11.15" customHeight="1" x14ac:dyDescent="0.35">
      <c r="A35" s="74" t="s">
        <v>152</v>
      </c>
      <c r="B35" s="141"/>
      <c r="C35" s="178" t="s">
        <v>134</v>
      </c>
    </row>
    <row r="36" spans="1:3" ht="11.15" customHeight="1" x14ac:dyDescent="0.35">
      <c r="A36" s="74" t="s">
        <v>46</v>
      </c>
      <c r="B36" s="141"/>
      <c r="C36" s="178"/>
    </row>
    <row r="37" spans="1:3" ht="11.15" customHeight="1" x14ac:dyDescent="0.35">
      <c r="A37" s="74" t="s">
        <v>31</v>
      </c>
      <c r="B37" s="141"/>
      <c r="C37" s="178"/>
    </row>
    <row r="38" spans="1:3" ht="11.15" customHeight="1" x14ac:dyDescent="0.35">
      <c r="A38" s="74" t="s">
        <v>96</v>
      </c>
      <c r="B38" s="141"/>
      <c r="C38" s="178"/>
    </row>
    <row r="39" spans="1:3" ht="11.15" customHeight="1" x14ac:dyDescent="0.35">
      <c r="A39" s="74" t="s">
        <v>32</v>
      </c>
      <c r="B39" s="141"/>
      <c r="C39" s="178"/>
    </row>
    <row r="40" spans="1:3" ht="11.15" customHeight="1" x14ac:dyDescent="0.35">
      <c r="A40" s="74" t="s">
        <v>39</v>
      </c>
      <c r="B40" s="141"/>
      <c r="C40" s="178"/>
    </row>
    <row r="41" spans="1:3" ht="11.15" customHeight="1" x14ac:dyDescent="0.35">
      <c r="A41" s="74" t="s">
        <v>34</v>
      </c>
      <c r="B41" s="141"/>
      <c r="C41" s="178"/>
    </row>
    <row r="42" spans="1:3" ht="11.15" customHeight="1" x14ac:dyDescent="0.35">
      <c r="A42" s="74" t="s">
        <v>35</v>
      </c>
      <c r="B42" s="141"/>
      <c r="C42" s="178"/>
    </row>
    <row r="43" spans="1:3" ht="11.15" customHeight="1" x14ac:dyDescent="0.35">
      <c r="A43" s="74" t="s">
        <v>36</v>
      </c>
      <c r="B43" s="141"/>
      <c r="C43" s="178"/>
    </row>
    <row r="44" spans="1:3" ht="11.15" customHeight="1" x14ac:dyDescent="0.35">
      <c r="A44" s="74" t="s">
        <v>151</v>
      </c>
      <c r="B44" s="141"/>
      <c r="C44" s="178"/>
    </row>
    <row r="45" spans="1:3" ht="11.15" customHeight="1" x14ac:dyDescent="0.35">
      <c r="A45" s="74" t="s">
        <v>38</v>
      </c>
      <c r="B45" s="141"/>
      <c r="C45" s="178"/>
    </row>
    <row r="46" spans="1:3" ht="11.15" customHeight="1" x14ac:dyDescent="0.35">
      <c r="A46" s="74" t="s">
        <v>33</v>
      </c>
      <c r="B46" s="141"/>
      <c r="C46" s="178"/>
    </row>
    <row r="47" spans="1:3" ht="11.15" customHeight="1" x14ac:dyDescent="0.35">
      <c r="A47" s="74" t="s">
        <v>40</v>
      </c>
      <c r="B47" s="141"/>
      <c r="C47" s="178"/>
    </row>
    <row r="48" spans="1:3" ht="11.15" customHeight="1" x14ac:dyDescent="0.35">
      <c r="A48" s="74" t="s">
        <v>41</v>
      </c>
      <c r="B48" s="141"/>
      <c r="C48" s="178"/>
    </row>
    <row r="49" spans="1:3" ht="11.15" customHeight="1" thickBot="1" x14ac:dyDescent="0.4">
      <c r="A49" s="75" t="s">
        <v>42</v>
      </c>
      <c r="B49" s="142"/>
      <c r="C49" s="179"/>
    </row>
    <row r="50" spans="1:3" ht="15.75" thickBot="1" x14ac:dyDescent="0.3">
      <c r="B50" s="32"/>
    </row>
    <row r="51" spans="1:3" ht="16.5" thickTop="1" thickBot="1" x14ac:dyDescent="0.3">
      <c r="A51" s="54" t="s">
        <v>11</v>
      </c>
      <c r="B51" s="76"/>
    </row>
    <row r="52" spans="1:3" ht="15.5" thickTop="1" thickBot="1" x14ac:dyDescent="0.4">
      <c r="A52" s="54" t="s">
        <v>119</v>
      </c>
      <c r="B52" s="76"/>
      <c r="C52" s="77"/>
    </row>
    <row r="53" spans="1:3" ht="15.5" thickTop="1" thickBot="1" x14ac:dyDescent="0.4">
      <c r="A53" s="54" t="s">
        <v>120</v>
      </c>
      <c r="B53" s="76"/>
      <c r="C53" s="77"/>
    </row>
    <row r="54" spans="1:3" ht="15.5" thickTop="1" thickBot="1" x14ac:dyDescent="0.4">
      <c r="A54" s="54" t="s">
        <v>121</v>
      </c>
      <c r="B54" s="76"/>
      <c r="C54" s="77"/>
    </row>
    <row r="55" spans="1:3" ht="15.75" thickTop="1" x14ac:dyDescent="0.25"/>
  </sheetData>
  <mergeCells count="3">
    <mergeCell ref="A1:B2"/>
    <mergeCell ref="A17:B18"/>
    <mergeCell ref="C35:C49"/>
  </mergeCells>
  <phoneticPr fontId="8" type="noConversion"/>
  <dataValidations count="6">
    <dataValidation type="list" allowBlank="1" showInputMessage="1" showErrorMessage="1" sqref="B9:B10">
      <formula1>"1 , 2 , 3,4,5,6,7,8,9,10,11,12,13,14,15,16,17,18,19,20,21,22,23,24,25,26,27,28,29,30"</formula1>
    </dataValidation>
    <dataValidation type="list" allowBlank="1" showInputMessage="1" showErrorMessage="1" sqref="B8">
      <formula1>"1 , 2 , 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B7">
      <formula1>"Gestion Libre , Prestation Intermédiaire, Pension Complète"</formula1>
    </dataValidation>
    <dataValidation type="list" allowBlank="1" showInputMessage="1" showErrorMessage="1" sqref="B15:B16">
      <formula1>"0,1 , 2 , 3,4,5,6,7,8,9,10,11,12,13,14,15,16,17,18,19,20"</formula1>
    </dataValidation>
    <dataValidation type="list" allowBlank="1" showInputMessage="1" showErrorMessage="1" sqref="B13">
      <formula1>"1 , 2 , 3,4,5,6,7,8,9,10,11,12,13,14,15,16,17,18,19,20"</formula1>
    </dataValidation>
    <dataValidation type="list" allowBlank="1" showInputMessage="1" showErrorMessage="1" sqref="B14">
      <formula1>"0,1 , 2 , 3,4,5,6,7,8,9,10,11,12,13,14,15,16,17,18,19,20,21,22,23,24,25,26,27,28,29,30,31,32,33,34,35,36,37,38,39,40,41,42,43,44,45,46,47,48,49,50,51,52,53,54,55,56,57,58,59,60,61,62,63,64,65,66,67,68,69,70"</formula1>
    </dataValidation>
  </dataValidations>
  <printOptions horizontalCentered="1" verticalCentered="1"/>
  <pageMargins left="0" right="0" top="0.42592592592592593" bottom="0.75000000000000011" header="0.31" footer="0.31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E55"/>
  <sheetViews>
    <sheetView topLeftCell="A49" zoomScale="120" zoomScaleNormal="120" workbookViewId="0">
      <selection activeCell="A63" sqref="A63"/>
    </sheetView>
  </sheetViews>
  <sheetFormatPr baseColWidth="10" defaultColWidth="10.81640625" defaultRowHeight="14.5" x14ac:dyDescent="0.35"/>
  <cols>
    <col min="1" max="1" width="28" style="23" bestFit="1" customWidth="1"/>
    <col min="2" max="2" width="13.81640625" style="23" bestFit="1" customWidth="1"/>
    <col min="3" max="3" width="49.81640625" style="23" customWidth="1"/>
    <col min="4" max="16384" width="10.81640625" style="23"/>
  </cols>
  <sheetData>
    <row r="1" spans="1:3" ht="15" customHeight="1" x14ac:dyDescent="0.35">
      <c r="A1" s="182" t="s">
        <v>76</v>
      </c>
      <c r="B1" s="183"/>
      <c r="C1" s="190"/>
    </row>
    <row r="2" spans="1:3" ht="30" customHeight="1" x14ac:dyDescent="0.35">
      <c r="A2" s="184"/>
      <c r="B2" s="185"/>
      <c r="C2" s="190"/>
    </row>
    <row r="3" spans="1:3" ht="15" customHeight="1" x14ac:dyDescent="0.35">
      <c r="A3" s="60" t="s">
        <v>13</v>
      </c>
      <c r="B3" s="61" t="s">
        <v>149</v>
      </c>
      <c r="C3" s="190"/>
    </row>
    <row r="4" spans="1:3" ht="15" customHeight="1" x14ac:dyDescent="0.35">
      <c r="A4" s="60" t="s">
        <v>12</v>
      </c>
      <c r="B4" s="62" t="s">
        <v>125</v>
      </c>
      <c r="C4" s="190"/>
    </row>
    <row r="5" spans="1:3" ht="15" customHeight="1" x14ac:dyDescent="0.35">
      <c r="A5" s="60" t="s">
        <v>4</v>
      </c>
      <c r="B5" s="61"/>
      <c r="C5" s="190"/>
    </row>
    <row r="6" spans="1:3" ht="15" customHeight="1" x14ac:dyDescent="0.35">
      <c r="A6" s="60"/>
      <c r="B6" s="61"/>
      <c r="C6" s="190"/>
    </row>
    <row r="7" spans="1:3" ht="15" customHeight="1" x14ac:dyDescent="0.35">
      <c r="A7" s="60" t="s">
        <v>0</v>
      </c>
      <c r="B7" s="40" t="s">
        <v>1</v>
      </c>
      <c r="C7" s="190"/>
    </row>
    <row r="8" spans="1:3" ht="15" customHeight="1" x14ac:dyDescent="0.35">
      <c r="A8" s="60" t="s">
        <v>154</v>
      </c>
      <c r="B8" s="40">
        <v>9</v>
      </c>
      <c r="C8" s="190"/>
    </row>
    <row r="9" spans="1:3" ht="15" customHeight="1" x14ac:dyDescent="0.35">
      <c r="A9" s="60" t="s">
        <v>16</v>
      </c>
      <c r="B9" s="40">
        <v>5</v>
      </c>
      <c r="C9" s="190"/>
    </row>
    <row r="10" spans="1:3" ht="15" customHeight="1" x14ac:dyDescent="0.35">
      <c r="A10" s="60" t="s">
        <v>17</v>
      </c>
      <c r="B10" s="40">
        <v>4</v>
      </c>
      <c r="C10" s="190"/>
    </row>
    <row r="11" spans="1:3" ht="15" customHeight="1" x14ac:dyDescent="0.35">
      <c r="A11" s="39" t="s">
        <v>117</v>
      </c>
      <c r="B11" s="40">
        <f>+B10*(B8+B14+B15)</f>
        <v>72</v>
      </c>
      <c r="C11" s="190"/>
    </row>
    <row r="12" spans="1:3" ht="15" customHeight="1" x14ac:dyDescent="0.35">
      <c r="A12" s="60" t="s">
        <v>18</v>
      </c>
      <c r="B12" s="40">
        <f>+(B9-1)*2*(B8+B14+B15)</f>
        <v>144</v>
      </c>
      <c r="C12" s="190"/>
    </row>
    <row r="13" spans="1:3" ht="15" customHeight="1" x14ac:dyDescent="0.35">
      <c r="A13" s="60"/>
      <c r="B13" s="61"/>
      <c r="C13" s="190"/>
    </row>
    <row r="14" spans="1:3" ht="15" customHeight="1" x14ac:dyDescent="0.35">
      <c r="A14" s="60" t="s">
        <v>3</v>
      </c>
      <c r="B14" s="40">
        <v>9</v>
      </c>
      <c r="C14" s="190"/>
    </row>
    <row r="15" spans="1:3" ht="18" customHeight="1" x14ac:dyDescent="0.35">
      <c r="A15" s="60" t="s">
        <v>43</v>
      </c>
      <c r="B15" s="61">
        <v>0</v>
      </c>
      <c r="C15" s="190"/>
    </row>
    <row r="16" spans="1:3" x14ac:dyDescent="0.35">
      <c r="A16" s="60" t="s">
        <v>14</v>
      </c>
      <c r="B16" s="61">
        <v>2</v>
      </c>
      <c r="C16" s="190"/>
    </row>
    <row r="17" spans="1:5" ht="15" customHeight="1" x14ac:dyDescent="0.35">
      <c r="A17" s="186" t="s">
        <v>5</v>
      </c>
      <c r="B17" s="187"/>
      <c r="C17" s="190"/>
    </row>
    <row r="18" spans="1:5" ht="15" customHeight="1" thickBot="1" x14ac:dyDescent="0.4">
      <c r="A18" s="188"/>
      <c r="B18" s="189"/>
      <c r="C18" s="191"/>
    </row>
    <row r="19" spans="1:5" ht="11.15" customHeight="1" x14ac:dyDescent="0.35">
      <c r="A19" s="63" t="s">
        <v>9</v>
      </c>
      <c r="B19" s="143"/>
      <c r="C19" s="64" t="s">
        <v>47</v>
      </c>
    </row>
    <row r="20" spans="1:5" ht="11.15" customHeight="1" x14ac:dyDescent="0.35">
      <c r="A20" s="121" t="s">
        <v>20</v>
      </c>
      <c r="B20" s="145"/>
      <c r="C20" s="51" t="s">
        <v>110</v>
      </c>
      <c r="D20" s="35"/>
    </row>
    <row r="21" spans="1:5" ht="11.15" customHeight="1" x14ac:dyDescent="0.35">
      <c r="A21" s="121" t="s">
        <v>44</v>
      </c>
      <c r="B21" s="145"/>
      <c r="C21" s="51" t="s">
        <v>48</v>
      </c>
      <c r="E21" s="35"/>
    </row>
    <row r="22" spans="1:5" ht="11.15" customHeight="1" x14ac:dyDescent="0.35">
      <c r="A22" s="121" t="s">
        <v>6</v>
      </c>
      <c r="B22" s="144"/>
      <c r="C22" s="51" t="s">
        <v>49</v>
      </c>
    </row>
    <row r="23" spans="1:5" ht="11.15" customHeight="1" x14ac:dyDescent="0.35">
      <c r="A23" s="121" t="s">
        <v>45</v>
      </c>
      <c r="B23" s="145"/>
      <c r="C23" s="51" t="s">
        <v>50</v>
      </c>
    </row>
    <row r="24" spans="1:5" ht="11.15" customHeight="1" x14ac:dyDescent="0.35">
      <c r="A24" s="121" t="s">
        <v>15</v>
      </c>
      <c r="B24" s="144"/>
      <c r="C24" s="51" t="s">
        <v>55</v>
      </c>
    </row>
    <row r="25" spans="1:5" ht="22" customHeight="1" x14ac:dyDescent="0.35">
      <c r="A25" s="122" t="s">
        <v>112</v>
      </c>
      <c r="B25" s="146"/>
      <c r="C25" s="46" t="s">
        <v>113</v>
      </c>
    </row>
    <row r="26" spans="1:5" ht="11.15" customHeight="1" x14ac:dyDescent="0.35">
      <c r="A26" s="47" t="s">
        <v>8</v>
      </c>
      <c r="B26" s="147"/>
      <c r="C26" s="51"/>
    </row>
    <row r="27" spans="1:5" ht="11.15" customHeight="1" x14ac:dyDescent="0.25">
      <c r="A27" s="120"/>
      <c r="B27" s="148"/>
      <c r="C27" s="51"/>
    </row>
    <row r="28" spans="1:5" ht="11.15" customHeight="1" x14ac:dyDescent="0.35">
      <c r="A28" s="70" t="s">
        <v>10</v>
      </c>
      <c r="B28" s="147"/>
      <c r="C28" s="51"/>
    </row>
    <row r="29" spans="1:5" ht="11.15" customHeight="1" x14ac:dyDescent="0.35">
      <c r="A29" s="116" t="s">
        <v>28</v>
      </c>
      <c r="B29" s="141"/>
      <c r="C29" s="46" t="s">
        <v>128</v>
      </c>
    </row>
    <row r="30" spans="1:5" ht="11.15" customHeight="1" x14ac:dyDescent="0.35">
      <c r="A30" s="117" t="s">
        <v>29</v>
      </c>
      <c r="B30" s="141"/>
      <c r="C30" s="46" t="s">
        <v>129</v>
      </c>
      <c r="D30" s="35"/>
    </row>
    <row r="31" spans="1:5" ht="11.15" customHeight="1" x14ac:dyDescent="0.35">
      <c r="A31" s="116" t="s">
        <v>111</v>
      </c>
      <c r="B31" s="149"/>
      <c r="C31" s="51" t="s">
        <v>130</v>
      </c>
    </row>
    <row r="32" spans="1:5" ht="11.15" customHeight="1" x14ac:dyDescent="0.35">
      <c r="A32" s="116" t="s">
        <v>24</v>
      </c>
      <c r="B32" s="141"/>
      <c r="C32" s="51" t="s">
        <v>131</v>
      </c>
    </row>
    <row r="33" spans="1:3" ht="11.15" customHeight="1" x14ac:dyDescent="0.35">
      <c r="A33" s="116" t="s">
        <v>26</v>
      </c>
      <c r="B33" s="141"/>
      <c r="C33" s="51" t="s">
        <v>132</v>
      </c>
    </row>
    <row r="34" spans="1:3" ht="11.15" customHeight="1" x14ac:dyDescent="0.35">
      <c r="A34" s="116" t="s">
        <v>27</v>
      </c>
      <c r="B34" s="141"/>
      <c r="C34" s="51" t="s">
        <v>133</v>
      </c>
    </row>
    <row r="35" spans="1:3" ht="11.15" customHeight="1" x14ac:dyDescent="0.35">
      <c r="A35" s="118" t="s">
        <v>152</v>
      </c>
      <c r="B35" s="141"/>
      <c r="C35" s="51" t="s">
        <v>132</v>
      </c>
    </row>
    <row r="36" spans="1:3" ht="11.15" customHeight="1" x14ac:dyDescent="0.35">
      <c r="A36" s="118" t="s">
        <v>46</v>
      </c>
      <c r="B36" s="141"/>
      <c r="C36" s="51" t="s">
        <v>133</v>
      </c>
    </row>
    <row r="37" spans="1:3" ht="11.15" customHeight="1" x14ac:dyDescent="0.35">
      <c r="A37" s="118" t="s">
        <v>31</v>
      </c>
      <c r="B37" s="141"/>
      <c r="C37" s="80" t="s">
        <v>134</v>
      </c>
    </row>
    <row r="38" spans="1:3" ht="11.15" customHeight="1" x14ac:dyDescent="0.35">
      <c r="A38" s="118" t="s">
        <v>96</v>
      </c>
      <c r="B38" s="150"/>
      <c r="C38" s="178"/>
    </row>
    <row r="39" spans="1:3" ht="11.15" customHeight="1" x14ac:dyDescent="0.35">
      <c r="A39" s="118" t="s">
        <v>32</v>
      </c>
      <c r="B39" s="150"/>
      <c r="C39" s="178"/>
    </row>
    <row r="40" spans="1:3" ht="11.15" customHeight="1" x14ac:dyDescent="0.35">
      <c r="A40" s="118" t="s">
        <v>39</v>
      </c>
      <c r="B40" s="150"/>
      <c r="C40" s="178"/>
    </row>
    <row r="41" spans="1:3" ht="11.15" customHeight="1" x14ac:dyDescent="0.35">
      <c r="A41" s="118" t="s">
        <v>34</v>
      </c>
      <c r="B41" s="150"/>
      <c r="C41" s="178"/>
    </row>
    <row r="42" spans="1:3" ht="11.15" customHeight="1" x14ac:dyDescent="0.35">
      <c r="A42" s="118" t="s">
        <v>35</v>
      </c>
      <c r="B42" s="150"/>
      <c r="C42" s="178"/>
    </row>
    <row r="43" spans="1:3" ht="11.15" customHeight="1" x14ac:dyDescent="0.35">
      <c r="A43" s="118" t="s">
        <v>36</v>
      </c>
      <c r="B43" s="150"/>
      <c r="C43" s="178"/>
    </row>
    <row r="44" spans="1:3" ht="11.15" customHeight="1" x14ac:dyDescent="0.35">
      <c r="A44" s="118" t="s">
        <v>151</v>
      </c>
      <c r="B44" s="150"/>
      <c r="C44" s="178"/>
    </row>
    <row r="45" spans="1:3" ht="11.15" customHeight="1" x14ac:dyDescent="0.35">
      <c r="A45" s="118" t="s">
        <v>38</v>
      </c>
      <c r="B45" s="150"/>
      <c r="C45" s="178"/>
    </row>
    <row r="46" spans="1:3" ht="11.15" customHeight="1" x14ac:dyDescent="0.35">
      <c r="A46" s="118" t="s">
        <v>33</v>
      </c>
      <c r="B46" s="150"/>
      <c r="C46" s="178"/>
    </row>
    <row r="47" spans="1:3" ht="11.15" customHeight="1" x14ac:dyDescent="0.35">
      <c r="A47" s="118" t="s">
        <v>40</v>
      </c>
      <c r="B47" s="150"/>
      <c r="C47" s="178"/>
    </row>
    <row r="48" spans="1:3" ht="11.15" customHeight="1" x14ac:dyDescent="0.35">
      <c r="A48" s="118" t="s">
        <v>41</v>
      </c>
      <c r="B48" s="150"/>
      <c r="C48" s="178"/>
    </row>
    <row r="49" spans="1:3" ht="11.15" customHeight="1" thickBot="1" x14ac:dyDescent="0.4">
      <c r="A49" s="119" t="s">
        <v>42</v>
      </c>
      <c r="B49" s="151"/>
      <c r="C49" s="179"/>
    </row>
    <row r="50" spans="1:3" ht="15.75" thickBot="1" x14ac:dyDescent="0.3">
      <c r="B50" s="32"/>
      <c r="C50" s="78"/>
    </row>
    <row r="51" spans="1:3" ht="16.5" thickTop="1" thickBot="1" x14ac:dyDescent="0.3">
      <c r="A51" s="54" t="s">
        <v>11</v>
      </c>
      <c r="B51" s="76"/>
      <c r="C51" s="79"/>
    </row>
    <row r="52" spans="1:3" ht="15.5" thickTop="1" thickBot="1" x14ac:dyDescent="0.4">
      <c r="A52" s="54" t="s">
        <v>119</v>
      </c>
      <c r="B52" s="76"/>
      <c r="C52" s="77"/>
    </row>
    <row r="53" spans="1:3" ht="15.5" thickTop="1" thickBot="1" x14ac:dyDescent="0.4">
      <c r="A53" s="54" t="s">
        <v>120</v>
      </c>
      <c r="B53" s="76"/>
      <c r="C53" s="77"/>
    </row>
    <row r="54" spans="1:3" ht="15.5" thickTop="1" thickBot="1" x14ac:dyDescent="0.4">
      <c r="A54" s="54" t="s">
        <v>121</v>
      </c>
      <c r="B54" s="76"/>
      <c r="C54" s="77"/>
    </row>
    <row r="55" spans="1:3" ht="15" thickTop="1" x14ac:dyDescent="0.35"/>
  </sheetData>
  <mergeCells count="4">
    <mergeCell ref="A1:B2"/>
    <mergeCell ref="A17:B18"/>
    <mergeCell ref="C1:C18"/>
    <mergeCell ref="C38:C49"/>
  </mergeCells>
  <phoneticPr fontId="8" type="noConversion"/>
  <dataValidations count="6">
    <dataValidation type="list" allowBlank="1" showInputMessage="1" showErrorMessage="1" sqref="B13">
      <formula1>"1 , 2 , 3,4,5,6,7,8,9,10,11,12,13,14,15,16,17,18,19,20"</formula1>
    </dataValidation>
    <dataValidation type="list" allowBlank="1" showInputMessage="1" showErrorMessage="1" sqref="B15:B16">
      <formula1>"0,1 , 2 , 3,4,5,6,7,8,9,10,11,12,13,14,15,16,17,18,19,20"</formula1>
    </dataValidation>
    <dataValidation type="list" allowBlank="1" showInputMessage="1" showErrorMessage="1" sqref="B7">
      <formula1>"Gestion Libre , Prestation Intermédiaire, Pension Complète"</formula1>
    </dataValidation>
    <dataValidation type="list" allowBlank="1" showInputMessage="1" showErrorMessage="1" sqref="B8">
      <formula1>"1 , 2 , 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B9:B10">
      <formula1>"1 , 2 , 3,4,5,6,7,8,9,10,11,12,13,14,15,16,17,18,19,20,21,22,23,24,25,26,27,28,29,30"</formula1>
    </dataValidation>
    <dataValidation type="list" allowBlank="1" showInputMessage="1" showErrorMessage="1" sqref="B14">
      <formula1>"0,1 , 2 , 3,4,5,6,7,8,9,10,11,12,13,14,15,16,17,18,19,20,21,22,23,24,25,26,27,28,29,30,31,32,33,34,35,36,37,38,39,40,41,42,43,44,45,46,47,48,49,50,51,52,53,54,55,56,57,58,59,60,61,62,63,64,65,66,67,68,69,70"</formula1>
    </dataValidation>
  </dataValidations>
  <printOptions horizontalCentered="1" verticalCentered="1"/>
  <pageMargins left="0" right="0" top="0.3888888888888889" bottom="0.75000000000000011" header="0.31" footer="0.31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E55"/>
  <sheetViews>
    <sheetView topLeftCell="A28" zoomScale="60" zoomScaleNormal="60" zoomScalePageLayoutView="125" workbookViewId="0">
      <selection activeCell="A60" sqref="A60"/>
    </sheetView>
  </sheetViews>
  <sheetFormatPr baseColWidth="10" defaultColWidth="10.81640625" defaultRowHeight="14.5" x14ac:dyDescent="0.35"/>
  <cols>
    <col min="1" max="1" width="51" style="23" customWidth="1"/>
    <col min="2" max="2" width="31.81640625" style="23" customWidth="1"/>
    <col min="3" max="3" width="101.7265625" style="23" customWidth="1"/>
    <col min="4" max="16384" width="10.81640625" style="23"/>
  </cols>
  <sheetData>
    <row r="1" spans="1:3" ht="15" customHeight="1" x14ac:dyDescent="0.35">
      <c r="A1" s="192" t="s">
        <v>76</v>
      </c>
      <c r="B1" s="193"/>
      <c r="C1" s="190"/>
    </row>
    <row r="2" spans="1:3" ht="30" customHeight="1" x14ac:dyDescent="0.35">
      <c r="A2" s="194"/>
      <c r="B2" s="195"/>
      <c r="C2" s="190"/>
    </row>
    <row r="3" spans="1:3" ht="15" customHeight="1" x14ac:dyDescent="0.35">
      <c r="A3" s="24" t="s">
        <v>13</v>
      </c>
      <c r="B3" s="25" t="s">
        <v>155</v>
      </c>
      <c r="C3" s="190"/>
    </row>
    <row r="4" spans="1:3" ht="15" customHeight="1" x14ac:dyDescent="0.35">
      <c r="A4" s="24" t="s">
        <v>12</v>
      </c>
      <c r="B4" s="26" t="s">
        <v>156</v>
      </c>
      <c r="C4" s="190"/>
    </row>
    <row r="5" spans="1:3" ht="15" customHeight="1" x14ac:dyDescent="0.35">
      <c r="A5" s="24" t="s">
        <v>4</v>
      </c>
      <c r="B5" s="25"/>
      <c r="C5" s="190"/>
    </row>
    <row r="6" spans="1:3" ht="15" customHeight="1" x14ac:dyDescent="0.35">
      <c r="A6" s="24"/>
      <c r="B6" s="25"/>
      <c r="C6" s="190"/>
    </row>
    <row r="7" spans="1:3" ht="15" customHeight="1" x14ac:dyDescent="0.35">
      <c r="A7" s="24" t="s">
        <v>0</v>
      </c>
      <c r="B7" s="6" t="s">
        <v>1</v>
      </c>
      <c r="C7" s="190"/>
    </row>
    <row r="8" spans="1:3" ht="15" customHeight="1" x14ac:dyDescent="0.35">
      <c r="A8" s="24" t="s">
        <v>154</v>
      </c>
      <c r="B8" s="6">
        <v>30</v>
      </c>
      <c r="C8" s="190"/>
    </row>
    <row r="9" spans="1:3" ht="15" customHeight="1" x14ac:dyDescent="0.35">
      <c r="A9" s="24" t="s">
        <v>16</v>
      </c>
      <c r="B9" s="6">
        <v>14</v>
      </c>
      <c r="C9" s="190"/>
    </row>
    <row r="10" spans="1:3" ht="15" customHeight="1" x14ac:dyDescent="0.35">
      <c r="A10" s="24" t="s">
        <v>17</v>
      </c>
      <c r="B10" s="6">
        <v>13</v>
      </c>
      <c r="C10" s="190"/>
    </row>
    <row r="11" spans="1:3" ht="15" customHeight="1" x14ac:dyDescent="0.35">
      <c r="A11" s="4" t="s">
        <v>117</v>
      </c>
      <c r="B11" s="6">
        <f>+B10*(B8+B14+B15)</f>
        <v>390</v>
      </c>
      <c r="C11" s="190"/>
    </row>
    <row r="12" spans="1:3" ht="15" customHeight="1" x14ac:dyDescent="0.35">
      <c r="A12" s="24" t="s">
        <v>18</v>
      </c>
      <c r="B12" s="6">
        <f>+(B9-1)*2*(B8+B14+B15)</f>
        <v>780</v>
      </c>
      <c r="C12" s="190"/>
    </row>
    <row r="13" spans="1:3" ht="15" customHeight="1" x14ac:dyDescent="0.35">
      <c r="A13" s="24"/>
      <c r="B13" s="25"/>
      <c r="C13" s="190"/>
    </row>
    <row r="14" spans="1:3" ht="15" customHeight="1" x14ac:dyDescent="0.35">
      <c r="A14" s="24" t="s">
        <v>3</v>
      </c>
      <c r="B14" s="6">
        <v>0</v>
      </c>
      <c r="C14" s="190"/>
    </row>
    <row r="15" spans="1:3" ht="18" customHeight="1" x14ac:dyDescent="0.35">
      <c r="A15" s="24" t="s">
        <v>43</v>
      </c>
      <c r="B15" s="25">
        <v>0</v>
      </c>
      <c r="C15" s="190"/>
    </row>
    <row r="16" spans="1:3" ht="15.5" x14ac:dyDescent="0.35">
      <c r="A16" s="24" t="s">
        <v>14</v>
      </c>
      <c r="B16" s="25">
        <v>3</v>
      </c>
      <c r="C16" s="190"/>
    </row>
    <row r="17" spans="1:5" ht="15" customHeight="1" x14ac:dyDescent="0.35">
      <c r="A17" s="27"/>
      <c r="B17" s="28"/>
      <c r="C17" s="190"/>
    </row>
    <row r="18" spans="1:5" ht="15" customHeight="1" x14ac:dyDescent="0.35">
      <c r="A18" s="196" t="s">
        <v>5</v>
      </c>
      <c r="B18" s="197"/>
      <c r="C18" s="190"/>
    </row>
    <row r="19" spans="1:5" ht="15" customHeight="1" thickBot="1" x14ac:dyDescent="0.4">
      <c r="A19" s="198"/>
      <c r="B19" s="199"/>
      <c r="C19" s="190"/>
    </row>
    <row r="20" spans="1:5" ht="15" customHeight="1" x14ac:dyDescent="0.35">
      <c r="A20" s="2" t="s">
        <v>9</v>
      </c>
      <c r="B20" s="152"/>
      <c r="C20" s="29" t="s">
        <v>47</v>
      </c>
      <c r="D20" s="35"/>
    </row>
    <row r="21" spans="1:5" ht="15" customHeight="1" x14ac:dyDescent="0.35">
      <c r="A21" s="123" t="s">
        <v>20</v>
      </c>
      <c r="B21" s="153"/>
      <c r="C21" s="8" t="s">
        <v>79</v>
      </c>
      <c r="E21" s="35"/>
    </row>
    <row r="22" spans="1:5" ht="15" customHeight="1" x14ac:dyDescent="0.35">
      <c r="A22" s="123" t="s">
        <v>44</v>
      </c>
      <c r="B22" s="154"/>
      <c r="C22" s="8" t="s">
        <v>97</v>
      </c>
    </row>
    <row r="23" spans="1:5" ht="15" customHeight="1" x14ac:dyDescent="0.35">
      <c r="A23" s="123" t="s">
        <v>45</v>
      </c>
      <c r="B23" s="154"/>
      <c r="C23" s="30" t="s">
        <v>50</v>
      </c>
    </row>
    <row r="24" spans="1:5" ht="15" customHeight="1" x14ac:dyDescent="0.35">
      <c r="A24" s="124" t="s">
        <v>142</v>
      </c>
      <c r="B24" s="154"/>
      <c r="C24" s="8" t="s">
        <v>161</v>
      </c>
    </row>
    <row r="25" spans="1:5" x14ac:dyDescent="0.35">
      <c r="A25" s="124" t="s">
        <v>143</v>
      </c>
      <c r="B25" s="154"/>
      <c r="C25" s="8" t="s">
        <v>162</v>
      </c>
    </row>
    <row r="26" spans="1:5" ht="15" customHeight="1" x14ac:dyDescent="0.35">
      <c r="A26" s="3" t="s">
        <v>8</v>
      </c>
      <c r="B26" s="155"/>
      <c r="C26" s="30"/>
    </row>
    <row r="27" spans="1:5" ht="15" customHeight="1" x14ac:dyDescent="0.25">
      <c r="A27" s="123"/>
      <c r="B27" s="148"/>
      <c r="C27" s="30"/>
      <c r="D27" s="35"/>
    </row>
    <row r="28" spans="1:5" ht="15" customHeight="1" x14ac:dyDescent="0.35">
      <c r="A28" s="31" t="s">
        <v>10</v>
      </c>
      <c r="B28" s="155"/>
      <c r="C28" s="30"/>
    </row>
    <row r="29" spans="1:5" x14ac:dyDescent="0.35">
      <c r="A29" s="125" t="s">
        <v>28</v>
      </c>
      <c r="B29" s="156"/>
      <c r="C29" s="8" t="s">
        <v>128</v>
      </c>
    </row>
    <row r="30" spans="1:5" ht="15" customHeight="1" x14ac:dyDescent="0.35">
      <c r="A30" s="126" t="s">
        <v>29</v>
      </c>
      <c r="B30" s="156"/>
      <c r="C30" s="8" t="s">
        <v>129</v>
      </c>
    </row>
    <row r="31" spans="1:5" ht="15" customHeight="1" x14ac:dyDescent="0.35">
      <c r="A31" s="123" t="s">
        <v>111</v>
      </c>
      <c r="B31" s="157"/>
      <c r="C31" s="30" t="s">
        <v>130</v>
      </c>
    </row>
    <row r="32" spans="1:5" x14ac:dyDescent="0.35">
      <c r="A32" s="123" t="s">
        <v>24</v>
      </c>
      <c r="B32" s="156"/>
      <c r="C32" s="30" t="s">
        <v>131</v>
      </c>
    </row>
    <row r="33" spans="1:3" x14ac:dyDescent="0.35">
      <c r="A33" s="125" t="s">
        <v>26</v>
      </c>
      <c r="B33" s="156"/>
      <c r="C33" s="30" t="s">
        <v>132</v>
      </c>
    </row>
    <row r="34" spans="1:3" x14ac:dyDescent="0.35">
      <c r="A34" s="125" t="s">
        <v>27</v>
      </c>
      <c r="B34" s="156"/>
      <c r="C34" s="30" t="s">
        <v>133</v>
      </c>
    </row>
    <row r="35" spans="1:3" x14ac:dyDescent="0.35">
      <c r="A35" s="127" t="s">
        <v>30</v>
      </c>
      <c r="B35" s="156"/>
      <c r="C35" s="200" t="s">
        <v>134</v>
      </c>
    </row>
    <row r="36" spans="1:3" x14ac:dyDescent="0.35">
      <c r="A36" s="127" t="s">
        <v>46</v>
      </c>
      <c r="B36" s="156"/>
      <c r="C36" s="200"/>
    </row>
    <row r="37" spans="1:3" x14ac:dyDescent="0.35">
      <c r="A37" s="127" t="s">
        <v>31</v>
      </c>
      <c r="B37" s="156"/>
      <c r="C37" s="200"/>
    </row>
    <row r="38" spans="1:3" x14ac:dyDescent="0.35">
      <c r="A38" s="127" t="s">
        <v>96</v>
      </c>
      <c r="B38" s="156"/>
      <c r="C38" s="200"/>
    </row>
    <row r="39" spans="1:3" x14ac:dyDescent="0.35">
      <c r="A39" s="127" t="s">
        <v>32</v>
      </c>
      <c r="B39" s="156"/>
      <c r="C39" s="200"/>
    </row>
    <row r="40" spans="1:3" x14ac:dyDescent="0.35">
      <c r="A40" s="127" t="s">
        <v>39</v>
      </c>
      <c r="B40" s="156"/>
      <c r="C40" s="200"/>
    </row>
    <row r="41" spans="1:3" x14ac:dyDescent="0.35">
      <c r="A41" s="127" t="s">
        <v>34</v>
      </c>
      <c r="B41" s="156"/>
      <c r="C41" s="200"/>
    </row>
    <row r="42" spans="1:3" x14ac:dyDescent="0.35">
      <c r="A42" s="127" t="s">
        <v>35</v>
      </c>
      <c r="B42" s="156"/>
      <c r="C42" s="200"/>
    </row>
    <row r="43" spans="1:3" x14ac:dyDescent="0.35">
      <c r="A43" s="127" t="s">
        <v>36</v>
      </c>
      <c r="B43" s="156"/>
      <c r="C43" s="200"/>
    </row>
    <row r="44" spans="1:3" x14ac:dyDescent="0.35">
      <c r="A44" s="127" t="s">
        <v>37</v>
      </c>
      <c r="B44" s="156"/>
      <c r="C44" s="200"/>
    </row>
    <row r="45" spans="1:3" x14ac:dyDescent="0.35">
      <c r="A45" s="127" t="s">
        <v>38</v>
      </c>
      <c r="B45" s="156"/>
      <c r="C45" s="200"/>
    </row>
    <row r="46" spans="1:3" x14ac:dyDescent="0.35">
      <c r="A46" s="127" t="s">
        <v>33</v>
      </c>
      <c r="B46" s="156"/>
      <c r="C46" s="200"/>
    </row>
    <row r="47" spans="1:3" x14ac:dyDescent="0.35">
      <c r="A47" s="127" t="s">
        <v>40</v>
      </c>
      <c r="B47" s="156"/>
      <c r="C47" s="200"/>
    </row>
    <row r="48" spans="1:3" x14ac:dyDescent="0.35">
      <c r="A48" s="127" t="s">
        <v>41</v>
      </c>
      <c r="B48" s="156"/>
      <c r="C48" s="200"/>
    </row>
    <row r="49" spans="1:3" ht="15" thickBot="1" x14ac:dyDescent="0.4">
      <c r="A49" s="128" t="s">
        <v>42</v>
      </c>
      <c r="B49" s="158"/>
      <c r="C49" s="201"/>
    </row>
    <row r="50" spans="1:3" ht="15.75" thickBot="1" x14ac:dyDescent="0.3">
      <c r="B50" s="32"/>
    </row>
    <row r="51" spans="1:3" ht="17.25" thickTop="1" thickBot="1" x14ac:dyDescent="0.3">
      <c r="A51" s="1" t="s">
        <v>11</v>
      </c>
      <c r="B51" s="33"/>
    </row>
    <row r="52" spans="1:3" ht="16.5" thickTop="1" thickBot="1" x14ac:dyDescent="0.4">
      <c r="A52" s="1" t="s">
        <v>119</v>
      </c>
      <c r="B52" s="33"/>
      <c r="C52" s="34"/>
    </row>
    <row r="53" spans="1:3" ht="16.5" thickTop="1" thickBot="1" x14ac:dyDescent="0.4">
      <c r="A53" s="1" t="s">
        <v>120</v>
      </c>
      <c r="B53" s="33"/>
      <c r="C53" s="34"/>
    </row>
    <row r="54" spans="1:3" ht="16.5" thickTop="1" thickBot="1" x14ac:dyDescent="0.4">
      <c r="A54" s="1" t="s">
        <v>121</v>
      </c>
      <c r="B54" s="33"/>
      <c r="C54" s="34"/>
    </row>
    <row r="55" spans="1:3" ht="15.75" thickTop="1" x14ac:dyDescent="0.25"/>
  </sheetData>
  <mergeCells count="4">
    <mergeCell ref="A1:B2"/>
    <mergeCell ref="C1:C19"/>
    <mergeCell ref="A18:B19"/>
    <mergeCell ref="C35:C49"/>
  </mergeCells>
  <dataValidations count="6">
    <dataValidation type="list" allowBlank="1" showInputMessage="1" showErrorMessage="1" sqref="B13">
      <formula1>"1 , 2 , 3,4,5,6,7,8,9,10,11,12,13,14,15,16,17,18,19,20"</formula1>
    </dataValidation>
    <dataValidation type="list" allowBlank="1" showInputMessage="1" showErrorMessage="1" sqref="B15:B16">
      <formula1>"0,1 , 2 , 3,4,5,6,7,8,9,10,11,12,13,14,15,16,17,18,19,20"</formula1>
    </dataValidation>
    <dataValidation type="list" allowBlank="1" showInputMessage="1" showErrorMessage="1" sqref="B7">
      <formula1>"Gestion Libre , Prestation Intermédiaire, Pension Complète"</formula1>
    </dataValidation>
    <dataValidation type="list" allowBlank="1" showInputMessage="1" showErrorMessage="1" sqref="B8">
      <formula1>"1 , 2 , 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B9:B10">
      <formula1>"1 , 2 , 3,4,5,6,7,8,9,10,11,12,13,14,15,16,17,18,19,20,21,22,23,24,25,26,27,28,29,30"</formula1>
    </dataValidation>
    <dataValidation type="list" allowBlank="1" showInputMessage="1" showErrorMessage="1" sqref="B14">
      <formula1>"0,1 , 2 , 3,4,5,6,7,8,9,10,11,12,13,14,15,16,17,18,19,20,21,22,23,24,25,26,27,28,29,30,31,32,33,34,35,36,37,38,39,40,41,42,43,44,45,46,47,48,49,50,51,52,53,54,55,56,57,58,59,60,61,62,63,64,65,66,67,68,69,70"</formula1>
    </dataValidation>
  </dataValidations>
  <printOptions horizontalCentered="1" verticalCentered="1"/>
  <pageMargins left="0" right="0" top="0.75000000000000011" bottom="0.75000000000000011" header="0.31" footer="0.31"/>
  <pageSetup paperSize="9" scale="56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7" tint="-0.249977111117893"/>
    <pageSetUpPr fitToPage="1"/>
  </sheetPr>
  <dimension ref="A1:E53"/>
  <sheetViews>
    <sheetView tabSelected="1" zoomScale="110" zoomScaleNormal="110" zoomScalePageLayoutView="150" workbookViewId="0">
      <selection activeCell="B6" sqref="B6"/>
    </sheetView>
  </sheetViews>
  <sheetFormatPr baseColWidth="10" defaultColWidth="10.81640625" defaultRowHeight="14.5" x14ac:dyDescent="0.35"/>
  <cols>
    <col min="1" max="1" width="28" style="23" bestFit="1" customWidth="1"/>
    <col min="2" max="2" width="13.1796875" style="23" bestFit="1" customWidth="1"/>
    <col min="3" max="3" width="46.81640625" style="23" bestFit="1" customWidth="1"/>
    <col min="4" max="16384" width="10.81640625" style="23"/>
  </cols>
  <sheetData>
    <row r="1" spans="1:3" ht="15" customHeight="1" x14ac:dyDescent="0.35">
      <c r="A1" s="182" t="s">
        <v>76</v>
      </c>
      <c r="B1" s="183"/>
      <c r="C1" s="190"/>
    </row>
    <row r="2" spans="1:3" ht="30" customHeight="1" x14ac:dyDescent="0.35">
      <c r="A2" s="184"/>
      <c r="B2" s="185"/>
      <c r="C2" s="190"/>
    </row>
    <row r="3" spans="1:3" ht="15" customHeight="1" x14ac:dyDescent="0.35">
      <c r="A3" s="60" t="s">
        <v>13</v>
      </c>
      <c r="B3" s="61" t="s">
        <v>170</v>
      </c>
      <c r="C3" s="190"/>
    </row>
    <row r="4" spans="1:3" ht="15" customHeight="1" x14ac:dyDescent="0.35">
      <c r="A4" s="60" t="s">
        <v>12</v>
      </c>
      <c r="B4" s="62" t="s">
        <v>123</v>
      </c>
      <c r="C4" s="190"/>
    </row>
    <row r="5" spans="1:3" ht="15" customHeight="1" x14ac:dyDescent="0.35">
      <c r="A5" s="60" t="s">
        <v>4</v>
      </c>
      <c r="B5" s="61"/>
      <c r="C5" s="190"/>
    </row>
    <row r="6" spans="1:3" ht="15" customHeight="1" x14ac:dyDescent="0.35">
      <c r="A6" s="60"/>
      <c r="B6" s="61"/>
      <c r="C6" s="190"/>
    </row>
    <row r="7" spans="1:3" ht="15" customHeight="1" x14ac:dyDescent="0.35">
      <c r="A7" s="60" t="s">
        <v>0</v>
      </c>
      <c r="B7" s="40" t="s">
        <v>122</v>
      </c>
      <c r="C7" s="190"/>
    </row>
    <row r="8" spans="1:3" ht="15" customHeight="1" x14ac:dyDescent="0.35">
      <c r="A8" s="60" t="s">
        <v>2</v>
      </c>
      <c r="B8" s="40">
        <v>32</v>
      </c>
      <c r="C8" s="190"/>
    </row>
    <row r="9" spans="1:3" ht="15" customHeight="1" x14ac:dyDescent="0.35">
      <c r="A9" s="60" t="s">
        <v>16</v>
      </c>
      <c r="B9" s="40">
        <v>2</v>
      </c>
      <c r="C9" s="190"/>
    </row>
    <row r="10" spans="1:3" ht="15" customHeight="1" x14ac:dyDescent="0.35">
      <c r="A10" s="60" t="s">
        <v>17</v>
      </c>
      <c r="B10" s="40">
        <v>1</v>
      </c>
      <c r="C10" s="190"/>
    </row>
    <row r="11" spans="1:3" ht="15" customHeight="1" x14ac:dyDescent="0.35">
      <c r="A11" s="39" t="s">
        <v>117</v>
      </c>
      <c r="B11" s="40">
        <f>+B10*(B8+B14+B15)</f>
        <v>32</v>
      </c>
      <c r="C11" s="190"/>
    </row>
    <row r="12" spans="1:3" ht="15" customHeight="1" x14ac:dyDescent="0.35">
      <c r="A12" s="60" t="s">
        <v>18</v>
      </c>
      <c r="B12" s="40">
        <f>+(B9-1)*2*(B8+B14+B15)</f>
        <v>64</v>
      </c>
      <c r="C12" s="190"/>
    </row>
    <row r="13" spans="1:3" ht="15" customHeight="1" x14ac:dyDescent="0.35">
      <c r="A13" s="60"/>
      <c r="B13" s="61"/>
      <c r="C13" s="190"/>
    </row>
    <row r="14" spans="1:3" ht="15" customHeight="1" x14ac:dyDescent="0.35">
      <c r="A14" s="60" t="s">
        <v>3</v>
      </c>
      <c r="B14" s="40">
        <v>0</v>
      </c>
      <c r="C14" s="190"/>
    </row>
    <row r="15" spans="1:3" ht="18" customHeight="1" x14ac:dyDescent="0.35">
      <c r="A15" s="60" t="s">
        <v>43</v>
      </c>
      <c r="B15" s="61">
        <v>0</v>
      </c>
      <c r="C15" s="190"/>
    </row>
    <row r="16" spans="1:3" x14ac:dyDescent="0.35">
      <c r="A16" s="60" t="s">
        <v>14</v>
      </c>
      <c r="B16" s="61">
        <v>0</v>
      </c>
      <c r="C16" s="190"/>
    </row>
    <row r="17" spans="1:5" ht="15" customHeight="1" x14ac:dyDescent="0.35">
      <c r="A17" s="186" t="s">
        <v>5</v>
      </c>
      <c r="B17" s="187"/>
      <c r="C17" s="190"/>
    </row>
    <row r="18" spans="1:5" ht="15" customHeight="1" thickBot="1" x14ac:dyDescent="0.4">
      <c r="A18" s="188"/>
      <c r="B18" s="189"/>
      <c r="C18" s="191"/>
    </row>
    <row r="19" spans="1:5" ht="11.15" customHeight="1" x14ac:dyDescent="0.35">
      <c r="A19" s="63" t="s">
        <v>9</v>
      </c>
      <c r="B19" s="143"/>
      <c r="C19" s="64" t="s">
        <v>47</v>
      </c>
    </row>
    <row r="20" spans="1:5" ht="11.15" customHeight="1" x14ac:dyDescent="0.35">
      <c r="A20" s="81" t="s">
        <v>20</v>
      </c>
      <c r="B20" s="144"/>
      <c r="C20" s="88" t="s">
        <v>79</v>
      </c>
      <c r="D20" s="35"/>
    </row>
    <row r="21" spans="1:5" ht="11.15" customHeight="1" x14ac:dyDescent="0.35">
      <c r="A21" s="81" t="s">
        <v>44</v>
      </c>
      <c r="B21" s="145"/>
      <c r="C21" s="66" t="s">
        <v>48</v>
      </c>
      <c r="E21" s="35"/>
    </row>
    <row r="22" spans="1:5" ht="11.15" customHeight="1" x14ac:dyDescent="0.35">
      <c r="A22" s="81" t="s">
        <v>45</v>
      </c>
      <c r="B22" s="145"/>
      <c r="C22" s="66" t="s">
        <v>50</v>
      </c>
    </row>
    <row r="23" spans="1:5" ht="11.15" customHeight="1" x14ac:dyDescent="0.35">
      <c r="A23" s="82" t="s">
        <v>163</v>
      </c>
      <c r="B23" s="146"/>
      <c r="C23" s="46" t="s">
        <v>164</v>
      </c>
    </row>
    <row r="24" spans="1:5" ht="11.15" customHeight="1" x14ac:dyDescent="0.35">
      <c r="A24" s="47" t="s">
        <v>8</v>
      </c>
      <c r="B24" s="147"/>
      <c r="C24" s="66"/>
    </row>
    <row r="25" spans="1:5" ht="11.15" customHeight="1" x14ac:dyDescent="0.25">
      <c r="A25" s="37"/>
      <c r="B25" s="137"/>
      <c r="C25" s="66"/>
    </row>
    <row r="26" spans="1:5" ht="11.15" customHeight="1" x14ac:dyDescent="0.35">
      <c r="A26" s="70" t="s">
        <v>10</v>
      </c>
      <c r="B26" s="147"/>
      <c r="C26" s="66"/>
    </row>
    <row r="27" spans="1:5" ht="11.15" customHeight="1" x14ac:dyDescent="0.35">
      <c r="A27" s="83" t="s">
        <v>28</v>
      </c>
      <c r="B27" s="141"/>
      <c r="C27" s="68" t="s">
        <v>128</v>
      </c>
    </row>
    <row r="28" spans="1:5" ht="11.15" customHeight="1" x14ac:dyDescent="0.35">
      <c r="A28" s="84" t="s">
        <v>29</v>
      </c>
      <c r="B28" s="141"/>
      <c r="C28" s="68" t="s">
        <v>129</v>
      </c>
      <c r="D28" s="35"/>
    </row>
    <row r="29" spans="1:5" ht="11.15" customHeight="1" x14ac:dyDescent="0.35">
      <c r="A29" s="85" t="s">
        <v>111</v>
      </c>
      <c r="B29" s="149"/>
      <c r="C29" s="66" t="s">
        <v>130</v>
      </c>
    </row>
    <row r="30" spans="1:5" ht="11.15" customHeight="1" x14ac:dyDescent="0.35">
      <c r="A30" s="85" t="s">
        <v>24</v>
      </c>
      <c r="B30" s="141"/>
      <c r="C30" s="66" t="s">
        <v>131</v>
      </c>
    </row>
    <row r="31" spans="1:5" ht="11.15" customHeight="1" x14ac:dyDescent="0.35">
      <c r="A31" s="85" t="s">
        <v>26</v>
      </c>
      <c r="B31" s="141"/>
      <c r="C31" s="66" t="s">
        <v>132</v>
      </c>
    </row>
    <row r="32" spans="1:5" ht="11.15" customHeight="1" x14ac:dyDescent="0.35">
      <c r="A32" s="85" t="s">
        <v>27</v>
      </c>
      <c r="B32" s="141"/>
      <c r="C32" s="66" t="s">
        <v>133</v>
      </c>
    </row>
    <row r="33" spans="1:3" ht="11.15" customHeight="1" x14ac:dyDescent="0.35">
      <c r="A33" s="86" t="s">
        <v>152</v>
      </c>
      <c r="B33" s="141"/>
      <c r="C33" s="202" t="s">
        <v>134</v>
      </c>
    </row>
    <row r="34" spans="1:3" ht="11.15" customHeight="1" x14ac:dyDescent="0.35">
      <c r="A34" s="86" t="s">
        <v>46</v>
      </c>
      <c r="B34" s="141"/>
      <c r="C34" s="202"/>
    </row>
    <row r="35" spans="1:3" ht="11.15" customHeight="1" x14ac:dyDescent="0.35">
      <c r="A35" s="86" t="s">
        <v>31</v>
      </c>
      <c r="B35" s="141"/>
      <c r="C35" s="202"/>
    </row>
    <row r="36" spans="1:3" ht="11.15" customHeight="1" x14ac:dyDescent="0.35">
      <c r="A36" s="86" t="s">
        <v>96</v>
      </c>
      <c r="B36" s="141"/>
      <c r="C36" s="202"/>
    </row>
    <row r="37" spans="1:3" ht="11.15" customHeight="1" x14ac:dyDescent="0.35">
      <c r="A37" s="86" t="s">
        <v>32</v>
      </c>
      <c r="B37" s="141"/>
      <c r="C37" s="202"/>
    </row>
    <row r="38" spans="1:3" ht="11.15" customHeight="1" x14ac:dyDescent="0.35">
      <c r="A38" s="86" t="s">
        <v>39</v>
      </c>
      <c r="B38" s="141"/>
      <c r="C38" s="202"/>
    </row>
    <row r="39" spans="1:3" ht="11.15" customHeight="1" x14ac:dyDescent="0.35">
      <c r="A39" s="86" t="s">
        <v>34</v>
      </c>
      <c r="B39" s="141"/>
      <c r="C39" s="202"/>
    </row>
    <row r="40" spans="1:3" ht="11.15" customHeight="1" x14ac:dyDescent="0.35">
      <c r="A40" s="86" t="s">
        <v>35</v>
      </c>
      <c r="B40" s="141"/>
      <c r="C40" s="202"/>
    </row>
    <row r="41" spans="1:3" ht="11.15" customHeight="1" x14ac:dyDescent="0.35">
      <c r="A41" s="86" t="s">
        <v>36</v>
      </c>
      <c r="B41" s="141"/>
      <c r="C41" s="202"/>
    </row>
    <row r="42" spans="1:3" ht="11.15" customHeight="1" x14ac:dyDescent="0.35">
      <c r="A42" s="86" t="s">
        <v>151</v>
      </c>
      <c r="B42" s="141"/>
      <c r="C42" s="202"/>
    </row>
    <row r="43" spans="1:3" ht="11.15" customHeight="1" x14ac:dyDescent="0.35">
      <c r="A43" s="86" t="s">
        <v>38</v>
      </c>
      <c r="B43" s="141"/>
      <c r="C43" s="202"/>
    </row>
    <row r="44" spans="1:3" ht="11.15" customHeight="1" x14ac:dyDescent="0.35">
      <c r="A44" s="86" t="s">
        <v>33</v>
      </c>
      <c r="B44" s="141"/>
      <c r="C44" s="202"/>
    </row>
    <row r="45" spans="1:3" ht="11.15" customHeight="1" x14ac:dyDescent="0.35">
      <c r="A45" s="86" t="s">
        <v>40</v>
      </c>
      <c r="B45" s="141"/>
      <c r="C45" s="202"/>
    </row>
    <row r="46" spans="1:3" ht="11.15" customHeight="1" x14ac:dyDescent="0.35">
      <c r="A46" s="86" t="s">
        <v>41</v>
      </c>
      <c r="B46" s="141"/>
      <c r="C46" s="202"/>
    </row>
    <row r="47" spans="1:3" ht="11.15" customHeight="1" thickBot="1" x14ac:dyDescent="0.4">
      <c r="A47" s="87" t="s">
        <v>42</v>
      </c>
      <c r="B47" s="142"/>
      <c r="C47" s="203"/>
    </row>
    <row r="48" spans="1:3" ht="15" thickBot="1" x14ac:dyDescent="0.4">
      <c r="B48" s="32"/>
    </row>
    <row r="49" spans="1:3" ht="15.5" thickTop="1" thickBot="1" x14ac:dyDescent="0.4">
      <c r="A49" s="54" t="s">
        <v>11</v>
      </c>
      <c r="B49" s="76"/>
    </row>
    <row r="50" spans="1:3" ht="15.5" thickTop="1" thickBot="1" x14ac:dyDescent="0.4">
      <c r="A50" s="54" t="s">
        <v>119</v>
      </c>
      <c r="B50" s="76"/>
      <c r="C50" s="77"/>
    </row>
    <row r="51" spans="1:3" ht="15.5" thickTop="1" thickBot="1" x14ac:dyDescent="0.4">
      <c r="A51" s="54" t="s">
        <v>120</v>
      </c>
      <c r="B51" s="76"/>
      <c r="C51" s="77"/>
    </row>
    <row r="52" spans="1:3" ht="15.5" thickTop="1" thickBot="1" x14ac:dyDescent="0.4">
      <c r="A52" s="54" t="s">
        <v>121</v>
      </c>
      <c r="B52" s="76"/>
      <c r="C52" s="77"/>
    </row>
    <row r="53" spans="1:3" ht="15" thickTop="1" x14ac:dyDescent="0.35"/>
  </sheetData>
  <mergeCells count="4">
    <mergeCell ref="A1:B2"/>
    <mergeCell ref="A17:B18"/>
    <mergeCell ref="C33:C47"/>
    <mergeCell ref="C1:C18"/>
  </mergeCells>
  <phoneticPr fontId="8" type="noConversion"/>
  <dataValidations count="6">
    <dataValidation type="list" allowBlank="1" showInputMessage="1" showErrorMessage="1" sqref="B9:B10">
      <formula1>"1 , 2 , 3,4,5,6,7,8,9,10,11,12,13,14,15,16,17,18,19,20,21,22,23,24,25,26,27,28,29,30"</formula1>
    </dataValidation>
    <dataValidation type="list" allowBlank="1" showInputMessage="1" showErrorMessage="1" sqref="B8">
      <formula1>"1 , 2 , 3,4,5,6,7,8,9,10,11,12,13,14,15,16,17,18,19,20,21,22,23,24,25,26,27,28,29,30,31,32,33,34,35,36,37,38,39,40,41,42,43,44,45,46,47,48,49,50,51,52,53,54,55,56,57,58,59,60,61,62,63,64,65,66,67,68,69,70"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B7">
      <formula1>"Gestion Libre , Prestation Intermédiaire, Pension Complète"</formula1>
    </dataValidation>
    <dataValidation type="list" allowBlank="1" showInputMessage="1" showErrorMessage="1" sqref="B15:B16">
      <formula1>"0,1 , 2 , 3,4,5,6,7,8,9,10,11,12,13,14,15,16,17,18,19,20"</formula1>
    </dataValidation>
    <dataValidation type="list" allowBlank="1" showInputMessage="1" showErrorMessage="1" sqref="B13">
      <formula1>"1 , 2 , 3,4,5,6,7,8,9,10,11,12,13,14,15,16,17,18,19,20"</formula1>
    </dataValidation>
    <dataValidation type="list" allowBlank="1" showInputMessage="1" showErrorMessage="1" sqref="B14">
      <formula1>"0,1 , 2 , 3,4,5,6,7,8,9,10,11,12,13,14,15,16,17,18,19,20,21,22,23,24,25,26,27,28,29,30,31,32,33,34,35,36,37,38,39,40,41,42,43,44,45,46,47,48,49,50,51,52,53,54,55,56,57,58,59,60,61,62,63,64,65,66,67,68,69,70"</formula1>
    </dataValidation>
  </dataValidations>
  <printOptions horizontalCentered="1" verticalCentered="1"/>
  <pageMargins left="0" right="0" top="0.35185185185185186" bottom="0.75000000000000011" header="0.31" footer="0.31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Coûts unitaires</vt:lpstr>
      <vt:lpstr>Analyse ERMITAGE 06</vt:lpstr>
      <vt:lpstr>Analyse ERMITAGE 08</vt:lpstr>
      <vt:lpstr>Analyse AVT 02</vt:lpstr>
      <vt:lpstr>Analyse APAJH 07</vt:lpstr>
      <vt:lpstr>Analyse LES POETES 09</vt:lpstr>
      <vt:lpstr>Analyse HANDICHIEN 10</vt:lpstr>
      <vt:lpstr>Analyse MOULARD 09</vt:lpstr>
      <vt:lpstr>'Analyse APAJH 07'!Zone_d_impression</vt:lpstr>
      <vt:lpstr>'Analyse AVT 02'!Zone_d_impression</vt:lpstr>
      <vt:lpstr>'Analyse ERMITAGE 06'!Zone_d_impression</vt:lpstr>
      <vt:lpstr>'Analyse ERMITAGE 08'!Zone_d_impression</vt:lpstr>
      <vt:lpstr>'Analyse LES POETES 09'!Zone_d_impression</vt:lpstr>
      <vt:lpstr>'Analyse MOULARD 09'!Zone_d_impression</vt:lpstr>
      <vt:lpstr>'Coûts unitaires'!Zone_d_impression</vt:lpstr>
    </vt:vector>
  </TitlesOfParts>
  <Company>XPX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Perdrix Xavier</dc:creator>
  <cp:lastModifiedBy>user</cp:lastModifiedBy>
  <cp:lastPrinted>2014-10-08T14:18:29Z</cp:lastPrinted>
  <dcterms:created xsi:type="dcterms:W3CDTF">2012-04-11T15:12:48Z</dcterms:created>
  <dcterms:modified xsi:type="dcterms:W3CDTF">2015-11-12T19:51:31Z</dcterms:modified>
</cp:coreProperties>
</file>